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leonardo.lmp\Desktop\NOVA LICITAÇÃO MANUTENÇÃO PREDIAL\MÃO DE OBRA ATT FIXA\"/>
    </mc:Choice>
  </mc:AlternateContent>
  <xr:revisionPtr revIDLastSave="0" documentId="8_{11BF59C1-2539-492A-9E44-62F7F0DA9C70}" xr6:coauthVersionLast="47" xr6:coauthVersionMax="47" xr10:uidLastSave="{00000000-0000-0000-0000-000000000000}"/>
  <bookViews>
    <workbookView xWindow="-28890" yWindow="-1395" windowWidth="28980" windowHeight="15780" firstSheet="9" activeTab="14" xr2:uid="{00000000-000D-0000-FFFF-FFFF00000000}"/>
  </bookViews>
  <sheets>
    <sheet name="ENGENHEIRO MECÂNICO CBA" sheetId="30" r:id="rId1"/>
    <sheet name="ENGENHEIRO SANITARISTA CAE" sheetId="29" r:id="rId2"/>
    <sheet name="ENGENHEIRO CIVIL CBA" sheetId="23" r:id="rId3"/>
    <sheet name="ENGENHEIRO ELETRICISTA CBA" sheetId="27" r:id="rId4"/>
    <sheet name="AUXILIAR MANUTENÇÃO CBA" sheetId="26" r:id="rId5"/>
    <sheet name="OFICIAL ROO" sheetId="19" r:id="rId6"/>
    <sheet name="OFICIAL SIC" sheetId="20" r:id="rId7"/>
    <sheet name="OFICIAL BRG" sheetId="21" r:id="rId8"/>
    <sheet name="OFICIAL CAE" sheetId="17" r:id="rId9"/>
    <sheet name="Operador de ETE-CAE" sheetId="16" r:id="rId10"/>
    <sheet name="MECÂNICO EM REFRIGERAÇÃO CBA" sheetId="25" r:id="rId11"/>
    <sheet name="TÉCNICO ELETROTÉCNICO CBA" sheetId="24" r:id="rId12"/>
    <sheet name="ELETRICISTA CBA" sheetId="22" r:id="rId13"/>
    <sheet name="OFICIAL CBA" sheetId="15" r:id="rId14"/>
    <sheet name="UNIFORMES" sheetId="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7" i="30" l="1"/>
  <c r="C153" i="30" s="1"/>
  <c r="C126" i="30"/>
  <c r="C119" i="30"/>
  <c r="C106" i="30"/>
  <c r="C74" i="30"/>
  <c r="C82" i="30" s="1"/>
  <c r="C62" i="30"/>
  <c r="C64" i="30" s="1"/>
  <c r="C35" i="30"/>
  <c r="C38" i="30" s="1"/>
  <c r="C25" i="30"/>
  <c r="C21" i="30"/>
  <c r="C28" i="30" s="1"/>
  <c r="C21" i="29"/>
  <c r="C28" i="29" s="1"/>
  <c r="C137" i="29"/>
  <c r="C153" i="29" s="1"/>
  <c r="C126" i="29"/>
  <c r="C119" i="29"/>
  <c r="C106" i="29"/>
  <c r="C74" i="29"/>
  <c r="C82" i="29" s="1"/>
  <c r="C62" i="29"/>
  <c r="C64" i="29" s="1"/>
  <c r="C35" i="29"/>
  <c r="C38" i="29" s="1"/>
  <c r="C25" i="29"/>
  <c r="C36" i="27"/>
  <c r="C137" i="27"/>
  <c r="C153" i="27" s="1"/>
  <c r="C126" i="27"/>
  <c r="C119" i="27"/>
  <c r="C106" i="27"/>
  <c r="C71" i="27"/>
  <c r="C74" i="27" s="1"/>
  <c r="C82" i="27" s="1"/>
  <c r="C62" i="27"/>
  <c r="C64" i="27" s="1"/>
  <c r="C38" i="27"/>
  <c r="C93" i="27" s="1"/>
  <c r="C25" i="27"/>
  <c r="C28" i="27"/>
  <c r="C126" i="26"/>
  <c r="C119" i="26"/>
  <c r="C106" i="26"/>
  <c r="C71" i="26"/>
  <c r="C62" i="26"/>
  <c r="C64" i="26" s="1"/>
  <c r="C35" i="26"/>
  <c r="C38" i="26" s="1"/>
  <c r="C28" i="26"/>
  <c r="C25" i="26"/>
  <c r="C126" i="25"/>
  <c r="C119" i="25"/>
  <c r="C106" i="25"/>
  <c r="C71" i="25"/>
  <c r="C62" i="25"/>
  <c r="C64" i="25" s="1"/>
  <c r="C35" i="25"/>
  <c r="C70" i="25" s="1"/>
  <c r="C28" i="25"/>
  <c r="C25" i="25"/>
  <c r="C21" i="25"/>
  <c r="C126" i="24"/>
  <c r="C119" i="24"/>
  <c r="C106" i="24"/>
  <c r="C71" i="24"/>
  <c r="C62" i="24"/>
  <c r="C64" i="24" s="1"/>
  <c r="C35" i="24"/>
  <c r="C38" i="24" s="1"/>
  <c r="C28" i="24"/>
  <c r="C25" i="24"/>
  <c r="C21" i="24"/>
  <c r="C21" i="23"/>
  <c r="C28" i="23" s="1"/>
  <c r="C137" i="23"/>
  <c r="C153" i="23" s="1"/>
  <c r="C126" i="23"/>
  <c r="C119" i="23"/>
  <c r="C106" i="23"/>
  <c r="C71" i="23"/>
  <c r="C62" i="23"/>
  <c r="C64" i="23" s="1"/>
  <c r="C35" i="23"/>
  <c r="C38" i="23" s="1"/>
  <c r="C25" i="23"/>
  <c r="C37" i="22"/>
  <c r="C70" i="26" l="1"/>
  <c r="C74" i="26" s="1"/>
  <c r="C82" i="26" s="1"/>
  <c r="C74" i="25"/>
  <c r="C82" i="25" s="1"/>
  <c r="C93" i="30"/>
  <c r="D60" i="30"/>
  <c r="C47" i="30"/>
  <c r="C149" i="30"/>
  <c r="C46" i="30"/>
  <c r="C48" i="30"/>
  <c r="C93" i="29"/>
  <c r="C48" i="29"/>
  <c r="C149" i="29"/>
  <c r="D60" i="29"/>
  <c r="C47" i="29"/>
  <c r="C46" i="29"/>
  <c r="C94" i="27"/>
  <c r="C46" i="27"/>
  <c r="C47" i="27"/>
  <c r="D60" i="27"/>
  <c r="C149" i="27"/>
  <c r="C48" i="27"/>
  <c r="C48" i="26"/>
  <c r="D60" i="26"/>
  <c r="C47" i="26"/>
  <c r="C46" i="26"/>
  <c r="C93" i="26"/>
  <c r="C149" i="26"/>
  <c r="C38" i="25"/>
  <c r="C70" i="24"/>
  <c r="C74" i="24" s="1"/>
  <c r="C82" i="24" s="1"/>
  <c r="C48" i="24"/>
  <c r="D60" i="24"/>
  <c r="C47" i="24"/>
  <c r="C46" i="24"/>
  <c r="C149" i="24"/>
  <c r="C93" i="24"/>
  <c r="C74" i="23"/>
  <c r="C82" i="23" s="1"/>
  <c r="D60" i="23"/>
  <c r="C47" i="23"/>
  <c r="C149" i="23"/>
  <c r="C93" i="23"/>
  <c r="C48" i="23"/>
  <c r="C46" i="23"/>
  <c r="C49" i="30" l="1"/>
  <c r="C94" i="30"/>
  <c r="C49" i="29"/>
  <c r="C94" i="29"/>
  <c r="C49" i="27"/>
  <c r="C49" i="26"/>
  <c r="C97" i="26" s="1"/>
  <c r="C49" i="23"/>
  <c r="D61" i="23" s="1"/>
  <c r="C94" i="26"/>
  <c r="C48" i="25"/>
  <c r="D60" i="25"/>
  <c r="C149" i="25"/>
  <c r="C47" i="25"/>
  <c r="C46" i="25"/>
  <c r="C93" i="25"/>
  <c r="C49" i="24"/>
  <c r="D56" i="24" s="1"/>
  <c r="C94" i="24"/>
  <c r="C94" i="23"/>
  <c r="D57" i="24" l="1"/>
  <c r="D63" i="23"/>
  <c r="C91" i="23" s="1"/>
  <c r="C95" i="23" s="1"/>
  <c r="C96" i="23" s="1"/>
  <c r="D55" i="23"/>
  <c r="C80" i="24"/>
  <c r="D59" i="23"/>
  <c r="C80" i="23"/>
  <c r="C80" i="30"/>
  <c r="C97" i="30"/>
  <c r="D59" i="30"/>
  <c r="D63" i="30"/>
  <c r="C91" i="30" s="1"/>
  <c r="C95" i="30" s="1"/>
  <c r="C96" i="30" s="1"/>
  <c r="D61" i="30"/>
  <c r="D55" i="30"/>
  <c r="D57" i="30"/>
  <c r="D58" i="30"/>
  <c r="D56" i="30"/>
  <c r="C80" i="29"/>
  <c r="C97" i="29"/>
  <c r="D57" i="29"/>
  <c r="D61" i="29"/>
  <c r="D58" i="29"/>
  <c r="D63" i="29"/>
  <c r="C91" i="29" s="1"/>
  <c r="C95" i="29" s="1"/>
  <c r="C96" i="29" s="1"/>
  <c r="D55" i="29"/>
  <c r="D56" i="29"/>
  <c r="D59" i="29"/>
  <c r="C80" i="27"/>
  <c r="D56" i="27"/>
  <c r="C97" i="27"/>
  <c r="D63" i="27"/>
  <c r="C91" i="27" s="1"/>
  <c r="C95" i="27" s="1"/>
  <c r="C96" i="27" s="1"/>
  <c r="D55" i="27"/>
  <c r="D58" i="27"/>
  <c r="D61" i="27"/>
  <c r="D59" i="27"/>
  <c r="D57" i="27"/>
  <c r="D58" i="26"/>
  <c r="D59" i="26"/>
  <c r="D57" i="26"/>
  <c r="D63" i="26"/>
  <c r="C91" i="26" s="1"/>
  <c r="C95" i="26" s="1"/>
  <c r="C96" i="26" s="1"/>
  <c r="D56" i="26"/>
  <c r="D55" i="26"/>
  <c r="C80" i="26"/>
  <c r="D61" i="26"/>
  <c r="C97" i="23"/>
  <c r="D56" i="23"/>
  <c r="D58" i="23"/>
  <c r="D57" i="23"/>
  <c r="C94" i="25"/>
  <c r="C49" i="25"/>
  <c r="D61" i="24"/>
  <c r="D63" i="24"/>
  <c r="C91" i="24" s="1"/>
  <c r="C95" i="24" s="1"/>
  <c r="C96" i="24" s="1"/>
  <c r="D58" i="24"/>
  <c r="D55" i="24"/>
  <c r="D59" i="24"/>
  <c r="C97" i="24"/>
  <c r="D62" i="30" l="1"/>
  <c r="D64" i="30" s="1"/>
  <c r="C81" i="30" s="1"/>
  <c r="C83" i="30" s="1"/>
  <c r="D62" i="29"/>
  <c r="D64" i="29" s="1"/>
  <c r="C81" i="29" s="1"/>
  <c r="C83" i="29" s="1"/>
  <c r="D62" i="27"/>
  <c r="D64" i="27" s="1"/>
  <c r="C81" i="27" s="1"/>
  <c r="C83" i="27" s="1"/>
  <c r="D62" i="26"/>
  <c r="D64" i="26" s="1"/>
  <c r="C81" i="26" s="1"/>
  <c r="C83" i="26" s="1"/>
  <c r="C89" i="26" s="1"/>
  <c r="D62" i="23"/>
  <c r="D64" i="23" s="1"/>
  <c r="C81" i="23" s="1"/>
  <c r="C83" i="23" s="1"/>
  <c r="C89" i="23" s="1"/>
  <c r="C80" i="25"/>
  <c r="C97" i="25"/>
  <c r="D59" i="25"/>
  <c r="D58" i="25"/>
  <c r="D61" i="25"/>
  <c r="D55" i="25"/>
  <c r="D57" i="25"/>
  <c r="D63" i="25"/>
  <c r="C91" i="25" s="1"/>
  <c r="C95" i="25" s="1"/>
  <c r="C96" i="25" s="1"/>
  <c r="D56" i="25"/>
  <c r="D62" i="24"/>
  <c r="D64" i="24" s="1"/>
  <c r="C81" i="24" s="1"/>
  <c r="C83" i="24" s="1"/>
  <c r="C150" i="24" s="1"/>
  <c r="C150" i="23" l="1"/>
  <c r="C150" i="30"/>
  <c r="C89" i="30"/>
  <c r="C150" i="29"/>
  <c r="C89" i="29"/>
  <c r="C150" i="27"/>
  <c r="C89" i="27"/>
  <c r="C150" i="26"/>
  <c r="C92" i="26"/>
  <c r="C98" i="26" s="1"/>
  <c r="C90" i="26"/>
  <c r="D62" i="25"/>
  <c r="D64" i="25" s="1"/>
  <c r="C81" i="25" s="1"/>
  <c r="C83" i="25" s="1"/>
  <c r="C89" i="24"/>
  <c r="C92" i="24" s="1"/>
  <c r="C98" i="24" s="1"/>
  <c r="C92" i="23"/>
  <c r="C98" i="23" s="1"/>
  <c r="C90" i="23"/>
  <c r="C90" i="24" l="1"/>
  <c r="C90" i="30"/>
  <c r="C92" i="30"/>
  <c r="C98" i="30" s="1"/>
  <c r="C92" i="29"/>
  <c r="C98" i="29" s="1"/>
  <c r="C90" i="29"/>
  <c r="C92" i="27"/>
  <c r="C98" i="27" s="1"/>
  <c r="C90" i="27"/>
  <c r="C151" i="26"/>
  <c r="C107" i="26"/>
  <c r="C112" i="26" s="1"/>
  <c r="C125" i="26" s="1"/>
  <c r="C127" i="26" s="1"/>
  <c r="C152" i="26" s="1"/>
  <c r="C150" i="25"/>
  <c r="C89" i="25"/>
  <c r="C151" i="24"/>
  <c r="C107" i="24"/>
  <c r="C112" i="24" s="1"/>
  <c r="C125" i="24" s="1"/>
  <c r="C127" i="24" s="1"/>
  <c r="C152" i="24" s="1"/>
  <c r="C151" i="23"/>
  <c r="C107" i="23"/>
  <c r="C112" i="23" s="1"/>
  <c r="C125" i="23" s="1"/>
  <c r="C127" i="23" s="1"/>
  <c r="C152" i="23" s="1"/>
  <c r="C151" i="30" l="1"/>
  <c r="C107" i="30"/>
  <c r="C112" i="30" s="1"/>
  <c r="C125" i="30" s="1"/>
  <c r="C127" i="30" s="1"/>
  <c r="C152" i="30" s="1"/>
  <c r="C151" i="29"/>
  <c r="C107" i="29"/>
  <c r="C112" i="29" s="1"/>
  <c r="C125" i="29" s="1"/>
  <c r="C127" i="29" s="1"/>
  <c r="C152" i="29" s="1"/>
  <c r="C151" i="27"/>
  <c r="C107" i="27"/>
  <c r="C112" i="27" s="1"/>
  <c r="C125" i="27" s="1"/>
  <c r="C127" i="27" s="1"/>
  <c r="C152" i="27" s="1"/>
  <c r="C92" i="25"/>
  <c r="C98" i="25" s="1"/>
  <c r="C90" i="25"/>
  <c r="C154" i="23"/>
  <c r="C154" i="30" l="1"/>
  <c r="C154" i="29"/>
  <c r="C154" i="27"/>
  <c r="C151" i="25"/>
  <c r="C107" i="25"/>
  <c r="C112" i="25" s="1"/>
  <c r="C125" i="25" s="1"/>
  <c r="C127" i="25" s="1"/>
  <c r="C152" i="25" s="1"/>
  <c r="D143" i="23"/>
  <c r="C155" i="23" s="1"/>
  <c r="C156" i="23" s="1"/>
  <c r="C157" i="23" s="1"/>
  <c r="C158" i="23" s="1"/>
  <c r="D143" i="30" l="1"/>
  <c r="C155" i="30" s="1"/>
  <c r="C156" i="30" s="1"/>
  <c r="C157" i="30" s="1"/>
  <c r="C158" i="30" s="1"/>
  <c r="D143" i="29"/>
  <c r="C155" i="29" s="1"/>
  <c r="C156" i="29" s="1"/>
  <c r="C157" i="29" s="1"/>
  <c r="C158" i="29" s="1"/>
  <c r="D143" i="27"/>
  <c r="C155" i="27" s="1"/>
  <c r="C156" i="27" s="1"/>
  <c r="C157" i="27" s="1"/>
  <c r="C158" i="27" l="1"/>
  <c r="C28" i="22" l="1"/>
  <c r="C21" i="22"/>
  <c r="C126" i="22" l="1"/>
  <c r="C119" i="22"/>
  <c r="C106" i="22"/>
  <c r="C71" i="22"/>
  <c r="C62" i="22"/>
  <c r="C64" i="22" s="1"/>
  <c r="C35" i="22"/>
  <c r="C25" i="22"/>
  <c r="C70" i="22" l="1"/>
  <c r="C74" i="22" s="1"/>
  <c r="C82" i="22" s="1"/>
  <c r="C38" i="22"/>
  <c r="C48" i="22" s="1"/>
  <c r="D60" i="22"/>
  <c r="C47" i="22"/>
  <c r="C93" i="22"/>
  <c r="C149" i="22" l="1"/>
  <c r="C46" i="22"/>
  <c r="C49" i="22"/>
  <c r="C80" i="22" s="1"/>
  <c r="C94" i="22"/>
  <c r="C97" i="22"/>
  <c r="D63" i="22" l="1"/>
  <c r="C91" i="22" s="1"/>
  <c r="C95" i="22" s="1"/>
  <c r="C96" i="22" s="1"/>
  <c r="D61" i="22"/>
  <c r="D59" i="22"/>
  <c r="D56" i="22"/>
  <c r="D55" i="22"/>
  <c r="D58" i="22"/>
  <c r="D57" i="22"/>
  <c r="D62" i="22" l="1"/>
  <c r="D64" i="22" s="1"/>
  <c r="C81" i="22" s="1"/>
  <c r="C83" i="22" s="1"/>
  <c r="C150" i="22" s="1"/>
  <c r="C89" i="22" l="1"/>
  <c r="C92" i="22" s="1"/>
  <c r="C98" i="22" s="1"/>
  <c r="C90" i="22" l="1"/>
  <c r="C151" i="22"/>
  <c r="C107" i="22"/>
  <c r="C112" i="22" s="1"/>
  <c r="C125" i="22" s="1"/>
  <c r="C127" i="22" s="1"/>
  <c r="C152" i="22" s="1"/>
  <c r="C126" i="21" l="1"/>
  <c r="C119" i="21"/>
  <c r="C106" i="21"/>
  <c r="C71" i="21"/>
  <c r="C62" i="21"/>
  <c r="C64" i="21" s="1"/>
  <c r="C35" i="21"/>
  <c r="C38" i="21" s="1"/>
  <c r="C28" i="21"/>
  <c r="C25" i="21"/>
  <c r="C126" i="20"/>
  <c r="C119" i="20"/>
  <c r="C106" i="20"/>
  <c r="C71" i="20"/>
  <c r="C62" i="20"/>
  <c r="C64" i="20" s="1"/>
  <c r="C35" i="20"/>
  <c r="C74" i="20" s="1"/>
  <c r="C82" i="20" s="1"/>
  <c r="C28" i="20"/>
  <c r="C25" i="20"/>
  <c r="C126" i="19"/>
  <c r="C119" i="19"/>
  <c r="C106" i="19"/>
  <c r="C71" i="19"/>
  <c r="C62" i="19"/>
  <c r="C64" i="19" s="1"/>
  <c r="C35" i="19"/>
  <c r="C38" i="19" s="1"/>
  <c r="C149" i="19" s="1"/>
  <c r="C28" i="19"/>
  <c r="C25" i="19"/>
  <c r="C70" i="21" l="1"/>
  <c r="C74" i="21" s="1"/>
  <c r="C82" i="21" s="1"/>
  <c r="C38" i="20"/>
  <c r="C93" i="19"/>
  <c r="C48" i="21"/>
  <c r="D60" i="21"/>
  <c r="C47" i="21"/>
  <c r="C93" i="21"/>
  <c r="C149" i="21"/>
  <c r="C46" i="21"/>
  <c r="C93" i="20"/>
  <c r="C149" i="20"/>
  <c r="C46" i="20"/>
  <c r="C47" i="20"/>
  <c r="D60" i="20"/>
  <c r="C48" i="20"/>
  <c r="C74" i="19"/>
  <c r="C82" i="19" s="1"/>
  <c r="C94" i="19"/>
  <c r="C46" i="19"/>
  <c r="C47" i="19"/>
  <c r="D60" i="19"/>
  <c r="C48" i="19"/>
  <c r="C49" i="19" l="1"/>
  <c r="D59" i="19" s="1"/>
  <c r="C49" i="21"/>
  <c r="D57" i="21" s="1"/>
  <c r="C97" i="21"/>
  <c r="C80" i="21"/>
  <c r="D58" i="21"/>
  <c r="D56" i="21"/>
  <c r="D63" i="21"/>
  <c r="C91" i="21" s="1"/>
  <c r="C95" i="21" s="1"/>
  <c r="C96" i="21" s="1"/>
  <c r="D59" i="21"/>
  <c r="C94" i="21"/>
  <c r="D61" i="21"/>
  <c r="C94" i="20"/>
  <c r="C49" i="20"/>
  <c r="D61" i="19"/>
  <c r="D57" i="19"/>
  <c r="D63" i="19"/>
  <c r="C91" i="19" s="1"/>
  <c r="C95" i="19" s="1"/>
  <c r="C96" i="19" s="1"/>
  <c r="D55" i="19"/>
  <c r="D56" i="19"/>
  <c r="C97" i="19"/>
  <c r="C80" i="19"/>
  <c r="D58" i="19"/>
  <c r="D55" i="21" l="1"/>
  <c r="D62" i="21"/>
  <c r="D64" i="21" s="1"/>
  <c r="C81" i="21" s="1"/>
  <c r="C83" i="21" s="1"/>
  <c r="C97" i="20"/>
  <c r="C80" i="20"/>
  <c r="D57" i="20"/>
  <c r="D55" i="20"/>
  <c r="D59" i="20"/>
  <c r="D61" i="20"/>
  <c r="D56" i="20"/>
  <c r="D58" i="20"/>
  <c r="D63" i="20"/>
  <c r="C91" i="20" s="1"/>
  <c r="C95" i="20" s="1"/>
  <c r="C96" i="20" s="1"/>
  <c r="D62" i="19"/>
  <c r="D64" i="19" s="1"/>
  <c r="C81" i="19" s="1"/>
  <c r="C83" i="19" s="1"/>
  <c r="C150" i="21" l="1"/>
  <c r="C89" i="21"/>
  <c r="D62" i="20"/>
  <c r="D64" i="20" s="1"/>
  <c r="C81" i="20" s="1"/>
  <c r="C83" i="20" s="1"/>
  <c r="C150" i="19"/>
  <c r="C89" i="19"/>
  <c r="C92" i="21" l="1"/>
  <c r="C98" i="21" s="1"/>
  <c r="C90" i="21"/>
  <c r="C150" i="20"/>
  <c r="C89" i="20"/>
  <c r="C92" i="19"/>
  <c r="C98" i="19" s="1"/>
  <c r="C90" i="19"/>
  <c r="C151" i="21" l="1"/>
  <c r="C107" i="21"/>
  <c r="C112" i="21" s="1"/>
  <c r="C125" i="21" s="1"/>
  <c r="C127" i="21" s="1"/>
  <c r="C152" i="21" s="1"/>
  <c r="C92" i="20"/>
  <c r="C98" i="20" s="1"/>
  <c r="C90" i="20"/>
  <c r="C151" i="19"/>
  <c r="C107" i="19"/>
  <c r="C112" i="19" s="1"/>
  <c r="C125" i="19" s="1"/>
  <c r="C127" i="19" s="1"/>
  <c r="C152" i="19" s="1"/>
  <c r="C151" i="20" l="1"/>
  <c r="C107" i="20"/>
  <c r="C112" i="20" s="1"/>
  <c r="C125" i="20" s="1"/>
  <c r="C127" i="20" s="1"/>
  <c r="C152" i="20" s="1"/>
  <c r="C126" i="17" l="1"/>
  <c r="C119" i="17"/>
  <c r="C106" i="17"/>
  <c r="C71" i="17"/>
  <c r="C62" i="17"/>
  <c r="C64" i="17" s="1"/>
  <c r="C35" i="17"/>
  <c r="C28" i="17"/>
  <c r="C25" i="17"/>
  <c r="C73" i="16"/>
  <c r="C71" i="16"/>
  <c r="C74" i="17" l="1"/>
  <c r="C82" i="17" s="1"/>
  <c r="C38" i="17"/>
  <c r="C126" i="16"/>
  <c r="C119" i="16"/>
  <c r="C106" i="16"/>
  <c r="C62" i="16"/>
  <c r="C64" i="16" s="1"/>
  <c r="C35" i="16"/>
  <c r="C36" i="16" s="1"/>
  <c r="C28" i="16"/>
  <c r="C48" i="17" l="1"/>
  <c r="C47" i="17"/>
  <c r="C46" i="17"/>
  <c r="C93" i="17"/>
  <c r="D60" i="17"/>
  <c r="C149" i="17"/>
  <c r="C74" i="16"/>
  <c r="C82" i="16" s="1"/>
  <c r="C38" i="16"/>
  <c r="C49" i="17" l="1"/>
  <c r="D55" i="17" s="1"/>
  <c r="C94" i="17"/>
  <c r="C48" i="16"/>
  <c r="D60" i="16"/>
  <c r="C47" i="16"/>
  <c r="C46" i="16"/>
  <c r="C149" i="16"/>
  <c r="C93" i="16"/>
  <c r="P4" i="5"/>
  <c r="D4" i="5" s="1"/>
  <c r="P5" i="5"/>
  <c r="D5" i="5" s="1"/>
  <c r="P6" i="5"/>
  <c r="D6" i="5" s="1"/>
  <c r="P7" i="5"/>
  <c r="D7" i="5" s="1"/>
  <c r="P3" i="5"/>
  <c r="D3" i="5" s="1"/>
  <c r="D63" i="17" l="1"/>
  <c r="C91" i="17" s="1"/>
  <c r="C95" i="17" s="1"/>
  <c r="C96" i="17" s="1"/>
  <c r="D59" i="17"/>
  <c r="C97" i="17"/>
  <c r="C80" i="17"/>
  <c r="D58" i="17"/>
  <c r="D57" i="17"/>
  <c r="D61" i="17"/>
  <c r="D56" i="17"/>
  <c r="D62" i="17" s="1"/>
  <c r="D64" i="17" s="1"/>
  <c r="C81" i="17" s="1"/>
  <c r="C83" i="17" s="1"/>
  <c r="C49" i="16"/>
  <c r="D63" i="16" s="1"/>
  <c r="C91" i="16" s="1"/>
  <c r="C95" i="16" s="1"/>
  <c r="C96" i="16" s="1"/>
  <c r="C94" i="16"/>
  <c r="E7" i="5"/>
  <c r="E6" i="5"/>
  <c r="E5" i="5"/>
  <c r="E3" i="5"/>
  <c r="E4" i="5"/>
  <c r="D57" i="16" l="1"/>
  <c r="D55" i="16"/>
  <c r="C150" i="17"/>
  <c r="C89" i="17"/>
  <c r="D56" i="16"/>
  <c r="D61" i="16"/>
  <c r="D58" i="16"/>
  <c r="C97" i="16"/>
  <c r="C80" i="16"/>
  <c r="D59" i="16"/>
  <c r="E8" i="5"/>
  <c r="E9" i="5" s="1"/>
  <c r="C126" i="15"/>
  <c r="C119" i="15"/>
  <c r="C106" i="15"/>
  <c r="C71" i="15"/>
  <c r="C62" i="15"/>
  <c r="C64" i="15" s="1"/>
  <c r="C35" i="15"/>
  <c r="C70" i="15" s="1"/>
  <c r="C28" i="15"/>
  <c r="C25" i="15"/>
  <c r="C133" i="26" l="1"/>
  <c r="C137" i="26" s="1"/>
  <c r="C153" i="26" s="1"/>
  <c r="C154" i="26" s="1"/>
  <c r="D143" i="26" s="1"/>
  <c r="C155" i="26" s="1"/>
  <c r="C156" i="26" s="1"/>
  <c r="C133" i="25"/>
  <c r="C137" i="25" s="1"/>
  <c r="C153" i="25" s="1"/>
  <c r="C154" i="25" s="1"/>
  <c r="D143" i="25" s="1"/>
  <c r="C155" i="25" s="1"/>
  <c r="C156" i="25" s="1"/>
  <c r="C133" i="24"/>
  <c r="C137" i="24" s="1"/>
  <c r="C153" i="24" s="1"/>
  <c r="C154" i="24" s="1"/>
  <c r="D143" i="24" s="1"/>
  <c r="C155" i="24" s="1"/>
  <c r="C156" i="24" s="1"/>
  <c r="C133" i="22"/>
  <c r="C137" i="22" s="1"/>
  <c r="C153" i="22" s="1"/>
  <c r="C154" i="22" s="1"/>
  <c r="D143" i="22" s="1"/>
  <c r="C155" i="22" s="1"/>
  <c r="C156" i="22" s="1"/>
  <c r="C133" i="21"/>
  <c r="C137" i="21" s="1"/>
  <c r="C153" i="21" s="1"/>
  <c r="C154" i="21" s="1"/>
  <c r="D143" i="21" s="1"/>
  <c r="C155" i="21" s="1"/>
  <c r="C156" i="21" s="1"/>
  <c r="C133" i="20"/>
  <c r="C137" i="20" s="1"/>
  <c r="C153" i="20" s="1"/>
  <c r="C154" i="20" s="1"/>
  <c r="D143" i="20" s="1"/>
  <c r="C155" i="20" s="1"/>
  <c r="C156" i="20" s="1"/>
  <c r="C133" i="19"/>
  <c r="C137" i="19" s="1"/>
  <c r="C153" i="19" s="1"/>
  <c r="C154" i="19" s="1"/>
  <c r="D143" i="19" s="1"/>
  <c r="C155" i="19" s="1"/>
  <c r="C156" i="19" s="1"/>
  <c r="C133" i="17"/>
  <c r="C137" i="17" s="1"/>
  <c r="C153" i="17" s="1"/>
  <c r="C133" i="16"/>
  <c r="C137" i="16" s="1"/>
  <c r="C153" i="16" s="1"/>
  <c r="C133" i="15"/>
  <c r="C92" i="17"/>
  <c r="C98" i="17" s="1"/>
  <c r="C90" i="17"/>
  <c r="D62" i="16"/>
  <c r="D64" i="16" s="1"/>
  <c r="C81" i="16" s="1"/>
  <c r="C83" i="16" s="1"/>
  <c r="C150" i="16" s="1"/>
  <c r="C74" i="15"/>
  <c r="C82" i="15" s="1"/>
  <c r="C38" i="15"/>
  <c r="C151" i="17" l="1"/>
  <c r="C107" i="17"/>
  <c r="C112" i="17" s="1"/>
  <c r="C125" i="17" s="1"/>
  <c r="C127" i="17" s="1"/>
  <c r="C152" i="17" s="1"/>
  <c r="C89" i="16"/>
  <c r="C93" i="15"/>
  <c r="C48" i="15"/>
  <c r="D60" i="15"/>
  <c r="C47" i="15"/>
  <c r="C46" i="15"/>
  <c r="C149" i="15"/>
  <c r="C154" i="17" l="1"/>
  <c r="C90" i="16"/>
  <c r="C92" i="16"/>
  <c r="C98" i="16" s="1"/>
  <c r="C49" i="15"/>
  <c r="C94" i="15"/>
  <c r="D143" i="17" l="1"/>
  <c r="C155" i="17" s="1"/>
  <c r="C156" i="17" s="1"/>
  <c r="C107" i="16"/>
  <c r="C112" i="16" s="1"/>
  <c r="C125" i="16" s="1"/>
  <c r="C127" i="16" s="1"/>
  <c r="C152" i="16" s="1"/>
  <c r="C151" i="16"/>
  <c r="C80" i="15"/>
  <c r="C97" i="15"/>
  <c r="D59" i="15"/>
  <c r="D58" i="15"/>
  <c r="D57" i="15"/>
  <c r="D63" i="15"/>
  <c r="C91" i="15" s="1"/>
  <c r="C95" i="15" s="1"/>
  <c r="C96" i="15" s="1"/>
  <c r="D56" i="15"/>
  <c r="D55" i="15"/>
  <c r="D61" i="15"/>
  <c r="C154" i="16" l="1"/>
  <c r="D143" i="16" s="1"/>
  <c r="C155" i="16" s="1"/>
  <c r="C156" i="16" s="1"/>
  <c r="C157" i="16" s="1"/>
  <c r="C158" i="16" s="1"/>
  <c r="D62" i="15"/>
  <c r="D64" i="15" s="1"/>
  <c r="C81" i="15" s="1"/>
  <c r="C83" i="15" s="1"/>
  <c r="C150" i="15" l="1"/>
  <c r="C89" i="15"/>
  <c r="C92" i="15" l="1"/>
  <c r="C98" i="15" s="1"/>
  <c r="C90" i="15"/>
  <c r="C151" i="15" l="1"/>
  <c r="C107" i="15"/>
  <c r="C112" i="15" s="1"/>
  <c r="C125" i="15" s="1"/>
  <c r="C127" i="15" s="1"/>
  <c r="C152" i="15" s="1"/>
  <c r="C137" i="15" l="1"/>
  <c r="C153" i="15" s="1"/>
  <c r="C154" i="15" s="1"/>
  <c r="D143" i="15" l="1"/>
  <c r="C155" i="15" s="1"/>
  <c r="C156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40E5BF92-126A-4E28-B2D7-BD567810D154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7AEF9961-DFEC-4117-AA6B-FD57CEA266AF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7BFD037E-05C6-43EB-8554-0B6CA30E1B29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223A5646-76EC-4D1E-B6BE-9788CCEA0B69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AFF21BC3-78DA-40D6-8236-E78E40461109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7DD93E5E-BD33-42D9-A340-EB61CAD1B96E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3EFD7BB9-7577-4DF0-8DC1-3EE307AE2D6D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5CCEF7EA-601B-4D21-8649-C928A64E6780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459C2162-0FCD-40E5-85F7-7D06DCB4AAC2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95333DBC-39C2-4631-97DF-DFB9E32A4056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0EC63F74-3A5C-4165-B6DB-AA12A806CB2E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70299D61-82A3-4482-AEF5-4C7973146905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9639C215-6164-44EA-BB92-CDAFD86727A3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C21B9641-4C00-47BF-9882-0BA533C7117E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7C262002-DE7A-48D5-B913-ED4A4CB3B2B3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8E268CC1-FFDC-4DD6-9EF3-46053FD17B1F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5469576B-83ED-4CB2-9B5C-8DB7A1E0D461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66A03EBA-8A5C-4D76-956D-C94976110B38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0ABD22AA-EEF8-49A0-A7F1-67BB0CA238EE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DE6B42FB-0499-4F05-9656-10016FA77C73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B88E226F-2F41-4425-ACCA-4A6D161D90E5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8243EA79-232B-4888-A5EB-AFC8ED5E54F3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440C9ECF-63DB-46F4-B67F-1BFB6D99A3D1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E16DFA87-C020-42F1-B416-788B68125FAF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71CEE5E7-0598-46F0-9785-1C9A90D37566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A3672F23-85FF-4AD5-9C1D-17461D0DA78F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F2DE3994-E4DA-4772-BE01-1A5F668DCEAA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4D0856DB-7382-4530-973C-7D4E8E436547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548A4E0F-7175-4700-9D40-C3FB844CA66A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5D88DA8E-5C48-4C3A-9777-18DB4F51889C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6F95F602-A815-4F8A-BAC9-2462C444CD29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2A7F52D4-389C-4F90-8813-3CDBBB49B5F1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048522C0-2BDE-4663-BC6D-60AA00709B6C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2E6B6582-702C-48FE-9FFF-3B0471D1F1F8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6B8CBEFC-F932-4D4B-8F51-F8BDEB4EDD0F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07B1DBD0-F728-416C-B3FC-DC5A6474426A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AB0FF1FA-2B8C-4F86-A048-C1FC37BA7021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46F41386-DD7C-44C6-858A-4344D82F86CD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100B41F6-025E-424E-81CA-B99B1E02F02E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8941DE49-C677-4F49-9E1B-C33826C765AD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131C5FD0-FFE5-4C40-8B43-9CFD4A2A1332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7402E4AB-431A-4FCD-B56F-7F496F14304E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C2659D5C-6B04-4C35-84E0-AA62F16FA4D1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E2025AD9-AFF2-403C-AC66-42714C967514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30E23227-B2DA-4CDE-90F2-855AF85EFA3E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5C15FFE8-0330-43B7-B672-3CAA842E8F8E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3315F6E4-A453-494E-99BB-84FB46517DCE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C2F09D2E-1BA3-4A8C-ACDE-D35EE502D805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05BCC668-786D-41F2-B01E-223A6B70C9F0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E5A09612-1014-4104-BE00-0D86764AE1B8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30EA13B9-320E-412A-A481-7A1399B8864E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7B62AAA8-B7DB-46D6-9669-28C17C4C267D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75F0585E-5442-482B-B207-D433FFE318C9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2975A63F-7D3A-40C3-9181-2D2FCD5FBB06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992B842B-E82C-4D4A-85EB-3F3F22F53110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2B00785B-E83C-4BE2-A7C1-C17CA5181B2D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4965F91A-7B82-424E-8000-2CBEAE166AAA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70E301B0-E583-4DFC-B9F4-CD8A1F5EBCC8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3AF211F4-ADD3-4949-B1E0-B0155E227692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EED1F122-573E-4B63-9676-158480DAA32B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C6D561AD-62CE-47AA-B0FA-1FD2CCD23E6C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EA8D93D5-2283-449E-9E30-D649D7BCCD4B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2710A933-1158-411D-B938-8C075DEB5681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33D17CA7-9DCA-409B-B8FE-683A74D55B09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3FF80ACB-4EAE-4A24-AB74-E81AF90BD1E8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DEF44B86-4CED-470A-8A96-4B7AA26DD636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D2B67621-C330-4F47-A239-6B3740C2255F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07C3CE6C-9676-4A53-98E8-6F26BB256144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51710931-6EC4-4F38-B2C2-C2A4E383CE89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1EE78222-DD44-43EE-B48A-171E615EC2E9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B74100BA-DCDE-4552-B86A-9DA84BFEEF3B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EB31A701-182A-4447-8190-C27FC389CA91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4CAB30EC-EA17-4FA8-8B85-94BF516BBA34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814583C7-DC20-4F58-BD77-240847EAA357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9940EE3F-A5C1-4C72-94C1-6B91EBE62E9E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F0EB423B-584B-43D4-8DDF-2DBDCC320866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AEADE790-7477-473C-9EC7-FBFD00E51D23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8EFC26E5-FD94-46FD-8BD7-81462E05E345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B78FBD6A-4DC2-4410-94D4-29625160EB79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EF251261-EEB5-4A46-8526-7EDB683108ED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7A50A491-0771-4138-9AF4-86DF8443CA41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F6B1FA13-4B72-4CC9-B1EF-40854DD39330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CDE6AD3C-EBEE-40C3-B75A-2CF7883FBC86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745474E5-BA89-4D5A-ADE5-644349BC6D4A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046B155B-4418-45A7-B955-2BE8EA618A9C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5B812EE9-C4EF-416C-9B7F-25C0A334AD4F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91D548F4-B0BD-426D-A2E9-F7614C59E9D6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F8D571D1-8348-4E14-B3BF-8581E534DFF0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96E49475-30EA-441B-B15C-AFC6AC40911F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0C07A0BF-4D96-46A6-86AA-7EE044911FD3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0CE6E1AD-B09B-4CF6-82E0-310BE57634E6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1C4BE2C3-FC44-4672-A0AC-CB7983B9290D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F31BBCF4-28D6-4397-9F3E-0900C6D84D3B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9868E13D-06E1-4126-A323-E180814BA539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577ECDFF-BF04-40B8-A9B3-F48ADA06379D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6D8615EA-BBE1-4244-AC3E-8B4C126CBF84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FE3B7BCE-B84A-4DDD-9B02-80B749106740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CB5A0603-363D-4099-B06F-C744FF6DE39F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86F255CC-7EDB-4E93-BEC2-B984E2B08932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784E79DF-7CAA-4015-9C0B-A6353A05D142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E50C1C2C-3213-4DC3-A3B2-60C55FBD4592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D6A54677-1647-46CA-B31C-75DD28CFB1E0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4D9F0540-A197-4CA4-8EC9-ECE6D711E0AB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15DBB607-68ED-49C3-8ECE-2B07ECFAFC29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7E55CC0F-1E65-42C9-B527-93357ADA4658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E5B9ED5B-66BC-4B12-B98A-D60B4CBB2C1E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71FD6CB7-B453-4BEA-BBD8-124C86D5CA0D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E76CE443-ADC1-4A07-BF41-7A60843929BC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5A159865-0B45-49AB-B171-3D092B749B02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4699A4AA-0389-4D6B-A0CA-725D81FB2A32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9C9B4BC7-D1E8-4E9E-BE5D-D0867A16CDCC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  <comment ref="C135" authorId="1" shapeId="0" xr:uid="{8398ACDB-A29D-43FB-AFEB-FAB3FAA63072}">
      <text>
        <r>
          <rPr>
            <b/>
            <sz val="9"/>
            <color indexed="81"/>
            <rFont val="Segoe UI"/>
            <charset val="1"/>
          </rPr>
          <t>SINAPI CÁLCULOS E PARÂMETROS 2023. Família Pedreiro</t>
        </r>
      </text>
    </comment>
  </commentList>
</comments>
</file>

<file path=xl/sharedStrings.xml><?xml version="1.0" encoding="utf-8"?>
<sst xmlns="http://schemas.openxmlformats.org/spreadsheetml/2006/main" count="2663" uniqueCount="226">
  <si>
    <t>Total</t>
  </si>
  <si>
    <t>SEBRAE</t>
  </si>
  <si>
    <t>INCRA</t>
  </si>
  <si>
    <t>FGTS</t>
  </si>
  <si>
    <t>Insumos Diversos</t>
  </si>
  <si>
    <t>Módulo 1 - Composição da Remuneração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</si>
  <si>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</si>
  <si>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</si>
  <si>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</si>
  <si>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</si>
  <si>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</si>
  <si>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</si>
  <si>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</si>
  <si>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</si>
  <si>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</si>
  <si>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</si>
  <si>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</si>
  <si>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</si>
  <si>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</si>
  <si>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</si>
  <si>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</si>
  <si>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</si>
  <si>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</si>
  <si>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</si>
  <si>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</si>
  <si>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</si>
  <si>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</si>
  <si>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</si>
  <si>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</si>
  <si>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</si>
  <si>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</si>
  <si>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</si>
  <si>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</si>
  <si>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</si>
  <si>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</si>
  <si>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</si>
  <si>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</si>
  <si>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</si>
  <si>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Incidência do FGTS sobre o Aviso Prévio Indenizado</t>
  </si>
  <si>
    <t>Multa do FGTS e contribuição social sobre o Aviso Prévio Indenizado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</si>
  <si>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</si>
  <si>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</si>
  <si>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</si>
  <si>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</si>
  <si>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</si>
  <si>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</si>
  <si>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</si>
  <si>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</si>
  <si>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</si>
  <si>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</si>
  <si>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</si>
  <si>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</si>
  <si>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</si>
  <si>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2. QUADRO-RESUMO DO CUSTO POR EMPREGADO</t>
  </si>
  <si>
    <t>Mão de obra vinculada à execução contratual (valor por empregado)</t>
  </si>
  <si>
    <t>Subtotal (A + B +C+ D+E)</t>
  </si>
  <si>
    <t xml:space="preserve">Valor Total por Empregado </t>
  </si>
  <si>
    <t xml:space="preserve">Férias </t>
  </si>
  <si>
    <t>Adicional de Férias</t>
  </si>
  <si>
    <t>TOTAL GPS</t>
  </si>
  <si>
    <t>Outros</t>
  </si>
  <si>
    <t>3.1. CUSTO DO AVISO PRÉVIO INDENIZADO</t>
  </si>
  <si>
    <t>3.2. CUSTO DO AVISO PRÉVIO TRABALHADO</t>
  </si>
  <si>
    <t>3.3</t>
  </si>
  <si>
    <t>TOTAL Provisão para Rescisão</t>
  </si>
  <si>
    <t>ITEM</t>
  </si>
  <si>
    <t>TOTAL</t>
  </si>
  <si>
    <t>Redação dada pela Instrução Normativa nº 7, de 2018</t>
  </si>
  <si>
    <t>Discriminação dos Serviços (dados referentes à contratação)</t>
  </si>
  <si>
    <t>Data da apresentação da proposta (dia/mês/ano)</t>
  </si>
  <si>
    <t>Município / UF</t>
  </si>
  <si>
    <t>Ano Acordo, Convenção ou Sentença Normativa em Dissídio Coletivo</t>
  </si>
  <si>
    <t>Nº de meses de execução contratual</t>
  </si>
  <si>
    <t>Tipo de Serviço</t>
  </si>
  <si>
    <t>Unidade de medida</t>
  </si>
  <si>
    <t>POSTO</t>
  </si>
  <si>
    <t>Quantidade total a contratar (em função da unidade de medida)</t>
  </si>
  <si>
    <t>Cargo</t>
  </si>
  <si>
    <t>Dados complementares para composição dos custos referente à mão-de-obra</t>
  </si>
  <si>
    <t>Tipo do serviço</t>
  </si>
  <si>
    <t>Classificação Brasileira de Ocupações (CBO)</t>
  </si>
  <si>
    <t xml:space="preserve">Categoria profissional </t>
  </si>
  <si>
    <t>Data base da categoria</t>
  </si>
  <si>
    <t>Identificação dos Serviços</t>
  </si>
  <si>
    <r>
      <t xml:space="preserve">Aviso Prévio Indenizado - </t>
    </r>
    <r>
      <rPr>
        <b/>
        <sz val="10"/>
        <color rgb="FFFF0000"/>
        <rFont val="Calibri"/>
        <family val="2"/>
        <scheme val="minor"/>
      </rPr>
      <t>API</t>
    </r>
  </si>
  <si>
    <r>
      <t xml:space="preserve">Aviso Prévio Trabalhado </t>
    </r>
    <r>
      <rPr>
        <b/>
        <sz val="10"/>
        <rFont val="Calibri"/>
        <family val="2"/>
        <scheme val="minor"/>
      </rPr>
      <t xml:space="preserve">APT </t>
    </r>
    <r>
      <rPr>
        <sz val="10"/>
        <rFont val="Calibri"/>
        <family val="2"/>
        <scheme val="minor"/>
      </rPr>
      <t xml:space="preserve">- </t>
    </r>
    <r>
      <rPr>
        <b/>
        <sz val="10"/>
        <color rgb="FFFF0000"/>
        <rFont val="Calibri"/>
        <family val="2"/>
        <scheme val="minor"/>
      </rPr>
      <t>NO SEGUNDO ANO o saldo percentual será de 0,194% (1,94/30x3) apenas referente aos 3 dias que serão acrescentados</t>
    </r>
  </si>
  <si>
    <t>CUIABÁ MT</t>
  </si>
  <si>
    <t>PLANILHA DE CUSTOS E FORMAÇÃO DE PREÇOS - SR/PF/MT</t>
  </si>
  <si>
    <t>Nº PROCESSO: 08320.XXXXXX/2023-XX</t>
  </si>
  <si>
    <t>SESSÃO PÚBLICA: ____/____/2023  às    horas (Horário de Brasília/DF)</t>
  </si>
  <si>
    <t>___/____/2023</t>
  </si>
  <si>
    <t>SEAAC/MT/2022</t>
  </si>
  <si>
    <t>OFICIAL DE MANUTENÇÃO PREDIAL</t>
  </si>
  <si>
    <t>MANUTENÇÃO PREDIAL - DIURNO</t>
  </si>
  <si>
    <t>CBO 5143-25</t>
  </si>
  <si>
    <r>
      <t xml:space="preserve">Salário Normativo da Categoria Profissional </t>
    </r>
    <r>
      <rPr>
        <sz val="12"/>
        <color indexed="10"/>
        <rFont val="Calibri"/>
        <family val="2"/>
      </rPr>
      <t>(CCT/2022-SEEAC/MT - 10 Faixa Salarial)</t>
    </r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</si>
  <si>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</si>
  <si>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</si>
  <si>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</si>
  <si>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</si>
  <si>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r>
      <t xml:space="preserve">Substituto na cobertura de Férias </t>
    </r>
    <r>
      <rPr>
        <sz val="12"/>
        <color rgb="FFFF0000"/>
        <rFont val="Calibri"/>
        <family val="2"/>
        <scheme val="minor"/>
      </rPr>
      <t>(12,10%-8,33% das férias do 2.1 = 3,77%)</t>
    </r>
  </si>
  <si>
    <r>
      <t xml:space="preserve">Substituto na cobertura de Ausências Legais </t>
    </r>
    <r>
      <rPr>
        <b/>
        <sz val="12"/>
        <color rgb="FFFF0000"/>
        <rFont val="Calibri"/>
        <family val="2"/>
        <scheme val="minor"/>
      </rPr>
      <t>(Caderno Técnico SLTI)</t>
    </r>
  </si>
  <si>
    <r>
      <t xml:space="preserve">Salário-Base  </t>
    </r>
    <r>
      <rPr>
        <sz val="10"/>
        <color rgb="FFFF0000"/>
        <rFont val="Calibri"/>
        <family val="2"/>
        <scheme val="minor"/>
      </rPr>
      <t>(CCT/2022-SEEAC/MT - 10 Faixa Salarial)</t>
    </r>
  </si>
  <si>
    <r>
      <t>Gratificação por Assiduidade</t>
    </r>
    <r>
      <rPr>
        <sz val="11"/>
        <color rgb="FFFF0000"/>
        <rFont val="Calibri"/>
        <family val="2"/>
        <scheme val="minor"/>
      </rPr>
      <t xml:space="preserve"> (CCT/2022-SEEAC/MT - 10 Faixa Salarial)</t>
    </r>
  </si>
  <si>
    <r>
      <t xml:space="preserve">Auxílio-Refeição/Alimentação  </t>
    </r>
    <r>
      <rPr>
        <b/>
        <sz val="10"/>
        <color rgb="FFFF0000"/>
        <rFont val="Calibri"/>
        <family val="2"/>
        <scheme val="minor"/>
      </rPr>
      <t>(Cláusula 15a, CCT 2022 SEEAC)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R$ 18,53</t>
    </r>
  </si>
  <si>
    <r>
      <t xml:space="preserve">Prêmio Cesta Básica a Título de assiduidade </t>
    </r>
    <r>
      <rPr>
        <b/>
        <sz val="10"/>
        <color rgb="FFFF0000"/>
        <rFont val="Calibri"/>
        <family val="2"/>
        <scheme val="minor"/>
      </rPr>
      <t>(Cláusula 9a CCT/2022 SEEAC)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</si>
  <si>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17ª CCT-SEEAC/2022)</t>
    </r>
    <r>
      <rPr>
        <b/>
        <sz val="10"/>
        <color rgb="FF3333FF"/>
        <rFont val="Calibri"/>
        <family val="2"/>
        <scheme val="minor"/>
      </rPr>
      <t xml:space="preserve"> R$ 4,95</t>
    </r>
  </si>
  <si>
    <r>
      <t xml:space="preserve">PCMSO </t>
    </r>
    <r>
      <rPr>
        <b/>
        <sz val="10"/>
        <color rgb="FFFF0000"/>
        <rFont val="Calibri"/>
        <family val="2"/>
        <scheme val="minor"/>
      </rPr>
      <t>(Cláusula 41a CCT/2022 SEEAC)</t>
    </r>
  </si>
  <si>
    <t>Intervalo para repouso e alimentação</t>
  </si>
  <si>
    <t xml:space="preserve">Intrajornada </t>
  </si>
  <si>
    <t>Módulo 6 - Bonificação e Despesas Indiretas - BDI</t>
  </si>
  <si>
    <t>BDI</t>
  </si>
  <si>
    <t>Módulo 6 – Bonificação e Despesas Indiretas - BDI</t>
  </si>
  <si>
    <t>UNIFORMES</t>
  </si>
  <si>
    <t>QTD</t>
  </si>
  <si>
    <t>UNITÁRIO</t>
  </si>
  <si>
    <t>Bota de segurança com biqueira de aço e colarinho acolchoado (SINAPI 12893)</t>
  </si>
  <si>
    <t>Calça jeans, com botões, silk no verso</t>
  </si>
  <si>
    <t>Camiseta malha 100% algodão, gola careca, manga curta, silk costas/frente</t>
  </si>
  <si>
    <t>Guarda pó manga curta, em brim com bolsos, de botão, silk nas costas e bolso</t>
  </si>
  <si>
    <t>TOTAL ANUAL</t>
  </si>
  <si>
    <t>MENSAL</t>
  </si>
  <si>
    <t xml:space="preserve">EPI </t>
  </si>
  <si>
    <t xml:space="preserve">Ferramentas </t>
  </si>
  <si>
    <t>PREÇO</t>
  </si>
  <si>
    <t>COTAÇÃO 01</t>
  </si>
  <si>
    <t>Par de meias esportiva algoção &gt; 65%</t>
  </si>
  <si>
    <t>9/2022 - 160482</t>
  </si>
  <si>
    <t>COTAÇÃO 02</t>
  </si>
  <si>
    <t>COTAÇÃO 03</t>
  </si>
  <si>
    <t>COTAÇÃO 04</t>
  </si>
  <si>
    <t>COTAÇÃO 05</t>
  </si>
  <si>
    <t>MÉDIA</t>
  </si>
  <si>
    <t>30/2022 - 60001</t>
  </si>
  <si>
    <t>30/2022 - 987453</t>
  </si>
  <si>
    <t>PREGÃO - UASG</t>
  </si>
  <si>
    <t>41/2022 - 987503</t>
  </si>
  <si>
    <t>48/2022 - 987649</t>
  </si>
  <si>
    <t>31/2022 - 980809</t>
  </si>
  <si>
    <t>32/2022 - 160006</t>
  </si>
  <si>
    <t>61/2022 - 926086</t>
  </si>
  <si>
    <t>383/2022 - 925218</t>
  </si>
  <si>
    <t>11/2022 - 989571</t>
  </si>
  <si>
    <t>05/2022 - 135010</t>
  </si>
  <si>
    <t>35/2022 - 981547</t>
  </si>
  <si>
    <t>67/2022 - 984287</t>
  </si>
  <si>
    <t>08/2022 - 257034</t>
  </si>
  <si>
    <t>05/2022 - 925802</t>
  </si>
  <si>
    <t>DL 37/2021 - 926364</t>
  </si>
  <si>
    <t>68/2022 - 987711</t>
  </si>
  <si>
    <t>82/2022 - 927495</t>
  </si>
  <si>
    <t>82/2022 - 926607</t>
  </si>
  <si>
    <t>08/2022 - 983421</t>
  </si>
  <si>
    <t>15/2022 - 926167</t>
  </si>
  <si>
    <t>111/2022 - 158125</t>
  </si>
  <si>
    <t>51/2022 - 158134</t>
  </si>
  <si>
    <t>175/2022 - 988599</t>
  </si>
  <si>
    <t>33/2022 - 988655</t>
  </si>
  <si>
    <t>LICITAÇÃO Nº: 01/2023</t>
  </si>
  <si>
    <r>
      <t xml:space="preserve">SAT </t>
    </r>
    <r>
      <rPr>
        <b/>
        <sz val="10"/>
        <color rgb="FFFF0000"/>
        <rFont val="Calibri"/>
        <family val="2"/>
        <scheme val="minor"/>
      </rPr>
      <t>(comprovar!)</t>
    </r>
  </si>
  <si>
    <t>OPERADOR ETE</t>
  </si>
  <si>
    <t>OPERADOR DE ETE - CBO 8623-05</t>
  </si>
  <si>
    <t>OPERAÇÃO DE ESTAÇÃO DE TRATAMENTO DE ÁGUA E ESGOTO</t>
  </si>
  <si>
    <r>
      <t xml:space="preserve">Salário-Base  </t>
    </r>
    <r>
      <rPr>
        <sz val="10"/>
        <color rgb="FFFF0000"/>
        <rFont val="Calibri"/>
        <family val="2"/>
        <scheme val="minor"/>
      </rPr>
      <t>(ACT - SINTAESA - CLÁUSULA 3ª)</t>
    </r>
  </si>
  <si>
    <t xml:space="preserve">Transporte </t>
  </si>
  <si>
    <r>
      <t xml:space="preserve">Auxílio-Refeição/Alimentação  </t>
    </r>
    <r>
      <rPr>
        <b/>
        <sz val="10"/>
        <color rgb="FFFF0000"/>
        <rFont val="Calibri"/>
        <family val="2"/>
        <scheme val="minor"/>
      </rPr>
      <t>(Cláusula 12a, ACT SINTAESA)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R$ 37,01 (menos R$ 5,75)</t>
    </r>
  </si>
  <si>
    <r>
      <t xml:space="preserve">Auxílio Cesta Alimentação </t>
    </r>
    <r>
      <rPr>
        <b/>
        <sz val="10"/>
        <color rgb="FFFF0000"/>
        <rFont val="Calibri"/>
        <family val="2"/>
        <scheme val="minor"/>
      </rPr>
      <t>(Cláusula 13a, ACT SINTAESA)</t>
    </r>
  </si>
  <si>
    <r>
      <t xml:space="preserve">Café da Manhã </t>
    </r>
    <r>
      <rPr>
        <b/>
        <sz val="10"/>
        <color rgb="FFFF0000"/>
        <rFont val="Calibri"/>
        <family val="2"/>
        <scheme val="minor"/>
      </rPr>
      <t>(Cláusula 14a, ACT SINTAESA)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R$ 8,23</t>
    </r>
  </si>
  <si>
    <t>VALOR HORA</t>
  </si>
  <si>
    <t>ACT-SINTAESA 2022/2023</t>
  </si>
  <si>
    <r>
      <t xml:space="preserve">Salário Normativo da Categoria Profissional </t>
    </r>
    <r>
      <rPr>
        <sz val="10"/>
        <color indexed="10"/>
        <rFont val="Calibri"/>
        <family val="2"/>
      </rPr>
      <t>(ACT - SINTAESA - CLÁUSULA 3ª)</t>
    </r>
  </si>
  <si>
    <r>
      <t xml:space="preserve">Adicional de Insalubridade </t>
    </r>
    <r>
      <rPr>
        <sz val="10"/>
        <color rgb="FFFF0000"/>
        <rFont val="Calibri"/>
        <family val="2"/>
        <scheme val="minor"/>
      </rPr>
      <t>(ACT - SINTAESA - CLÁUSULA 7ª)</t>
    </r>
    <r>
      <rPr>
        <sz val="10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40% anexo 14 NR-15</t>
    </r>
  </si>
  <si>
    <r>
      <t xml:space="preserve">Substituto na cobertura de Férias </t>
    </r>
    <r>
      <rPr>
        <sz val="10"/>
        <color rgb="FFFF0000"/>
        <rFont val="Calibri"/>
        <family val="2"/>
        <scheme val="minor"/>
      </rPr>
      <t>(12,10%-8,33% das férias do 2.1 = 3,77%)</t>
    </r>
  </si>
  <si>
    <r>
      <t xml:space="preserve">Substituto na cobertura de Ausências Legais </t>
    </r>
    <r>
      <rPr>
        <b/>
        <sz val="10"/>
        <color rgb="FFFF0000"/>
        <rFont val="Calibri"/>
        <family val="2"/>
        <scheme val="minor"/>
      </rPr>
      <t>(Caderno Técnico SLTI)</t>
    </r>
  </si>
  <si>
    <t>48 horas mensais diurnas</t>
  </si>
  <si>
    <t>CÁCERES MT</t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</si>
  <si>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</t>
    </r>
  </si>
  <si>
    <t>RONDONÓPOLIS MT</t>
  </si>
  <si>
    <t>SINOP MT</t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</si>
  <si>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17ª CCT-SEEAC/2022)</t>
    </r>
    <r>
      <rPr>
        <b/>
        <sz val="10"/>
        <color rgb="FF3333FF"/>
        <rFont val="Calibri"/>
        <family val="2"/>
        <scheme val="minor"/>
      </rPr>
      <t xml:space="preserve"> Suspensa, por enquanto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</si>
  <si>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17ª CCT-SEEAC/2022)</t>
    </r>
    <r>
      <rPr>
        <b/>
        <sz val="10"/>
        <color rgb="FF3333FF"/>
        <rFont val="Calibri"/>
        <family val="2"/>
        <scheme val="minor"/>
      </rPr>
      <t xml:space="preserve"> R$ 4,10</t>
    </r>
    <r>
      <rPr>
        <sz val="10"/>
        <color theme="1"/>
        <rFont val="Calibri"/>
        <family val="2"/>
        <scheme val="minor"/>
      </rPr>
      <t xml:space="preserve"> NÃO COMPENSA</t>
    </r>
  </si>
  <si>
    <t>BARRA DO GARÇAS MT</t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</si>
  <si>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17ª CCT-SEEAC/2022)</t>
    </r>
    <r>
      <rPr>
        <b/>
        <sz val="10"/>
        <color rgb="FF3333FF"/>
        <rFont val="Calibri"/>
        <family val="2"/>
        <scheme val="minor"/>
      </rPr>
      <t xml:space="preserve"> R$ 6,00</t>
    </r>
  </si>
  <si>
    <r>
      <t xml:space="preserve">Salário Normativo da Categoria Profissional </t>
    </r>
    <r>
      <rPr>
        <sz val="10"/>
        <color indexed="10"/>
        <rFont val="Calibri"/>
        <family val="2"/>
      </rPr>
      <t>(CCT/2022-SEEAC/MT - 10 Faixa Salarial)</t>
    </r>
  </si>
  <si>
    <r>
      <t>Gratificação por Assiduidade</t>
    </r>
    <r>
      <rPr>
        <sz val="10"/>
        <color rgb="FFFF0000"/>
        <rFont val="Calibri"/>
        <family val="2"/>
        <scheme val="minor"/>
      </rPr>
      <t xml:space="preserve"> (CCT/2022-SEEAC/MT - 10 Faixa Salarial)</t>
    </r>
  </si>
  <si>
    <t>CBO 3131-05</t>
  </si>
  <si>
    <t>ELETRICISTA</t>
  </si>
  <si>
    <r>
      <t xml:space="preserve">Salário-Base  </t>
    </r>
    <r>
      <rPr>
        <sz val="10"/>
        <color rgb="FFFF0000"/>
        <rFont val="Calibri"/>
        <family val="2"/>
        <scheme val="minor"/>
      </rPr>
      <t>(CCT/2022-SEEAC/MT - 13ª Faixa Especial IV)</t>
    </r>
  </si>
  <si>
    <r>
      <t xml:space="preserve">Adicional de periculosidade  </t>
    </r>
    <r>
      <rPr>
        <sz val="10"/>
        <color rgb="FFFF0000"/>
        <rFont val="Calibri"/>
        <family val="2"/>
        <scheme val="minor"/>
      </rPr>
      <t>(CCT/2022-SEEAC/MT - 13ª Faixa Especial IV)</t>
    </r>
    <r>
      <rPr>
        <sz val="10"/>
        <color theme="1"/>
        <rFont val="Calibri"/>
        <family val="2"/>
        <scheme val="minor"/>
      </rPr>
      <t xml:space="preserve"> 30%</t>
    </r>
  </si>
  <si>
    <t>CBO 9511-05</t>
  </si>
  <si>
    <t>48 HORAS TÉCNICA</t>
  </si>
  <si>
    <r>
      <t xml:space="preserve">Salário-Base  </t>
    </r>
    <r>
      <rPr>
        <sz val="10"/>
        <color rgb="FFFF0000"/>
        <rFont val="Calibri"/>
        <family val="2"/>
        <scheme val="minor"/>
      </rPr>
      <t xml:space="preserve"> (CCT/2022-SEEAC/MT - 13ª Faixa Especial VIII)</t>
    </r>
  </si>
  <si>
    <r>
      <t>Gratificação por Assiduidade</t>
    </r>
    <r>
      <rPr>
        <sz val="10"/>
        <color rgb="FFFF0000"/>
        <rFont val="Calibri"/>
        <family val="2"/>
        <scheme val="minor"/>
      </rPr>
      <t xml:space="preserve"> 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</si>
  <si>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17ª CCT-SEEAC/2022)</t>
    </r>
    <r>
      <rPr>
        <b/>
        <sz val="10"/>
        <color rgb="FF3333FF"/>
        <rFont val="Calibri"/>
        <family val="2"/>
        <scheme val="minor"/>
      </rPr>
      <t xml:space="preserve"> Não compensa</t>
    </r>
  </si>
  <si>
    <t>TÉCNICO ELETROTÉCNICO</t>
  </si>
  <si>
    <t xml:space="preserve">Adicional de periculosidade  </t>
  </si>
  <si>
    <r>
      <t xml:space="preserve">Salário-Base </t>
    </r>
    <r>
      <rPr>
        <sz val="10"/>
        <color rgb="FFFF0000"/>
        <rFont val="Calibri"/>
        <family val="2"/>
        <scheme val="minor"/>
      </rPr>
      <t xml:space="preserve"> (CCT/2022-SEEAC/MT - 13ª Faixa Especial VIII)</t>
    </r>
  </si>
  <si>
    <t>CBO 7257-05</t>
  </si>
  <si>
    <t>MECÂNICO EM REFRIGERAÇÃO</t>
  </si>
  <si>
    <t>AUXILIAR DE MANUTENÇÃO PREDIAL</t>
  </si>
  <si>
    <t>Gratificação por Assiduidade</t>
  </si>
  <si>
    <r>
      <t xml:space="preserve">Salário Normativo da Categoria Profissional </t>
    </r>
    <r>
      <rPr>
        <sz val="12"/>
        <color indexed="10"/>
        <rFont val="Calibri"/>
        <family val="2"/>
      </rPr>
      <t>(CCT/2022-SEEAC/MT - Faixa Especial VI)</t>
    </r>
  </si>
  <si>
    <r>
      <t xml:space="preserve">Salário Normativo da Categoria Profissional </t>
    </r>
    <r>
      <rPr>
        <b/>
        <sz val="10"/>
        <color rgb="FFFF0000"/>
        <rFont val="Calibri"/>
        <family val="2"/>
        <scheme val="minor"/>
      </rPr>
      <t>(CCT/2022-SEEAC/MT - Faixa Especial VIII)</t>
    </r>
  </si>
  <si>
    <r>
      <t xml:space="preserve">Salário Normativo da Categoria Profissional  </t>
    </r>
    <r>
      <rPr>
        <b/>
        <sz val="10"/>
        <color rgb="FFFF0000"/>
        <rFont val="Calibri"/>
        <family val="2"/>
        <scheme val="minor"/>
      </rPr>
      <t>(CCT/2022-SEEAC/MT - Faixa Especial VIII)</t>
    </r>
  </si>
  <si>
    <t>10 horas mensais diurnas</t>
  </si>
  <si>
    <t>ENGENHARIA CIVIL</t>
  </si>
  <si>
    <t>CBO 214205</t>
  </si>
  <si>
    <t>10 HORAS TÉCNICAS</t>
  </si>
  <si>
    <t>ENGENHARIA ELÉTRICA</t>
  </si>
  <si>
    <t>ENGENHEIRO ELETRICISTA</t>
  </si>
  <si>
    <t>Adicional de Periculosidade</t>
  </si>
  <si>
    <t>SINDUSCON/MT/2022</t>
  </si>
  <si>
    <t>ENGENHARIA SANITÁRIA</t>
  </si>
  <si>
    <r>
      <t xml:space="preserve">Salário Normativo da Categoria Profissional  </t>
    </r>
    <r>
      <rPr>
        <b/>
        <sz val="10"/>
        <color rgb="FFFF0000"/>
        <rFont val="Calibri"/>
        <family val="2"/>
        <scheme val="minor"/>
      </rPr>
      <t>(CCT/2022-SINDUSCON/MT - CLÁUSULA 3)</t>
    </r>
  </si>
  <si>
    <r>
      <t xml:space="preserve">Salário-Base  </t>
    </r>
    <r>
      <rPr>
        <sz val="10"/>
        <color rgb="FFFF0000"/>
        <rFont val="Calibri"/>
        <family val="2"/>
        <scheme val="minor"/>
      </rPr>
      <t xml:space="preserve"> (CCT/2022-SINDUSCON/MT - CLÁUSULA 3)</t>
    </r>
  </si>
  <si>
    <t>PCMSO</t>
  </si>
  <si>
    <t xml:space="preserve">Prêmio Cesta Básica a Título de assiduidade </t>
  </si>
  <si>
    <t xml:space="preserve">Auxílio-Refeição/Alimentação </t>
  </si>
  <si>
    <t>12 HORAS TÉCNICAS</t>
  </si>
  <si>
    <t>12 horas mensais diurnas</t>
  </si>
  <si>
    <t>20 horas mensais diurnas</t>
  </si>
  <si>
    <t>20 HORAS TÉCNICAS</t>
  </si>
  <si>
    <t>ENGENHARIA MECÂNICA</t>
  </si>
  <si>
    <t>CBO 214405</t>
  </si>
  <si>
    <t>CBO 214315</t>
  </si>
  <si>
    <t>CBO 214005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</si>
</sst>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d/m/yyyy"/>
    <numFmt numFmtId="168" formatCode="_(&quot;R$ &quot;* #,##0.00_);_(&quot;R$ &quot;* \(#,##0.00\);_(&quot;R$ &quot;* &quot;-&quot;??_);_(@_)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9"/>
      <color indexed="81"/>
      <name val="Segoe UI"/>
      <family val="2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3333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10"/>
      <name val="Calibri"/>
      <family val="2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b/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0"/>
      <name val="Arial"/>
    </font>
  </fonts>
  <fills count="4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46" fillId="0" borderId="0" applyFont="0" applyFill="0" applyBorder="0" applyAlignment="0" applyProtection="0"/>
    <xf numFmtId="168" fontId="46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46" fillId="0" borderId="0" applyFont="0" applyFill="0" applyBorder="0" applyAlignment="0" applyProtection="0"/>
    <xf numFmtId="168" fontId="46" fillId="0" borderId="0" applyFont="0" applyFill="0" applyBorder="0" applyAlignment="0" applyProtection="0"/>
    <xf numFmtId="168" fontId="46" fillId="0" borderId="0" applyFont="0" applyFill="0" applyBorder="0" applyAlignment="0" applyProtection="0"/>
    <xf numFmtId="168" fontId="46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46" fillId="0" borderId="0" applyFont="0" applyFill="0" applyBorder="0" applyAlignment="0" applyProtection="0"/>
    <xf numFmtId="168" fontId="4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8" fillId="0" borderId="0"/>
  </cellStyleXfs>
  <cellXfs count="168">
    <xf numFmtId="0" fontId="0" fillId="0" borderId="0" xfId="0"/>
    <xf numFmtId="0" fontId="24" fillId="0" borderId="0" xfId="0" applyFont="1"/>
    <xf numFmtId="0" fontId="27" fillId="0" borderId="0" xfId="0" applyFont="1"/>
    <xf numFmtId="14" fontId="28" fillId="0" borderId="12" xfId="0" applyNumberFormat="1" applyFont="1" applyBorder="1" applyAlignment="1" applyProtection="1">
      <alignment horizontal="center"/>
      <protection locked="0"/>
    </xf>
    <xf numFmtId="0" fontId="22" fillId="37" borderId="12" xfId="0" applyFont="1" applyFill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4" fillId="39" borderId="12" xfId="0" applyFont="1" applyFill="1" applyBorder="1" applyAlignment="1">
      <alignment horizontal="center"/>
    </xf>
    <xf numFmtId="0" fontId="22" fillId="40" borderId="12" xfId="0" applyFont="1" applyFill="1" applyBorder="1" applyAlignment="1">
      <alignment horizontal="center"/>
    </xf>
    <xf numFmtId="0" fontId="28" fillId="39" borderId="12" xfId="0" applyFont="1" applyFill="1" applyBorder="1" applyAlignment="1">
      <alignment horizontal="center"/>
    </xf>
    <xf numFmtId="0" fontId="24" fillId="0" borderId="12" xfId="0" applyFont="1" applyBorder="1"/>
    <xf numFmtId="0" fontId="21" fillId="0" borderId="12" xfId="0" applyFont="1" applyBorder="1" applyAlignment="1">
      <alignment horizontal="center"/>
    </xf>
    <xf numFmtId="166" fontId="24" fillId="0" borderId="12" xfId="0" applyNumberFormat="1" applyFont="1" applyBorder="1" applyAlignment="1">
      <alignment horizontal="center"/>
    </xf>
    <xf numFmtId="0" fontId="24" fillId="39" borderId="12" xfId="0" applyFont="1" applyFill="1" applyBorder="1"/>
    <xf numFmtId="0" fontId="29" fillId="0" borderId="12" xfId="0" applyFont="1" applyBorder="1"/>
    <xf numFmtId="0" fontId="27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64" fontId="27" fillId="0" borderId="0" xfId="52" applyFont="1" applyBorder="1" applyAlignment="1">
      <alignment horizontal="center" vertical="center" wrapText="1"/>
    </xf>
    <xf numFmtId="44" fontId="27" fillId="0" borderId="0" xfId="0" applyNumberFormat="1" applyFont="1"/>
    <xf numFmtId="164" fontId="27" fillId="0" borderId="0" xfId="52" applyFont="1"/>
    <xf numFmtId="0" fontId="22" fillId="0" borderId="12" xfId="0" applyFont="1" applyBorder="1" applyAlignment="1" applyProtection="1">
      <alignment horizontal="center"/>
      <protection locked="0"/>
    </xf>
    <xf numFmtId="0" fontId="22" fillId="0" borderId="12" xfId="0" applyFont="1" applyBorder="1" applyAlignment="1">
      <alignment horizontal="center"/>
    </xf>
    <xf numFmtId="0" fontId="23" fillId="0" borderId="12" xfId="0" applyFont="1" applyBorder="1" applyAlignment="1">
      <alignment vertical="center" wrapText="1"/>
    </xf>
    <xf numFmtId="0" fontId="27" fillId="0" borderId="12" xfId="0" applyFont="1" applyBorder="1" applyAlignment="1">
      <alignment vertical="center" wrapText="1"/>
    </xf>
    <xf numFmtId="164" fontId="27" fillId="0" borderId="12" xfId="0" applyNumberFormat="1" applyFont="1" applyBorder="1" applyAlignment="1">
      <alignment horizontal="center" vertical="center" wrapText="1"/>
    </xf>
    <xf numFmtId="164" fontId="23" fillId="37" borderId="12" xfId="0" applyNumberFormat="1" applyFont="1" applyFill="1" applyBorder="1" applyAlignment="1">
      <alignment horizontal="center" vertical="center" wrapText="1"/>
    </xf>
    <xf numFmtId="164" fontId="27" fillId="0" borderId="12" xfId="0" applyNumberFormat="1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164" fontId="23" fillId="0" borderId="12" xfId="0" applyNumberFormat="1" applyFont="1" applyBorder="1" applyAlignment="1">
      <alignment vertical="center" wrapText="1"/>
    </xf>
    <xf numFmtId="164" fontId="23" fillId="36" borderId="12" xfId="0" applyNumberFormat="1" applyFont="1" applyFill="1" applyBorder="1" applyAlignment="1">
      <alignment vertical="center" wrapText="1"/>
    </xf>
    <xf numFmtId="164" fontId="27" fillId="0" borderId="12" xfId="52" applyFont="1" applyBorder="1" applyAlignment="1">
      <alignment horizontal="center" vertical="center" wrapText="1"/>
    </xf>
    <xf numFmtId="164" fontId="23" fillId="37" borderId="12" xfId="52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justify" vertical="center" wrapText="1"/>
    </xf>
    <xf numFmtId="164" fontId="27" fillId="0" borderId="12" xfId="52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justify" vertical="center" wrapText="1"/>
    </xf>
    <xf numFmtId="164" fontId="23" fillId="0" borderId="12" xfId="52" applyFont="1" applyFill="1" applyBorder="1" applyAlignment="1">
      <alignment horizontal="center" vertical="center" wrapText="1"/>
    </xf>
    <xf numFmtId="44" fontId="23" fillId="38" borderId="12" xfId="0" applyNumberFormat="1" applyFont="1" applyFill="1" applyBorder="1"/>
    <xf numFmtId="10" fontId="27" fillId="0" borderId="12" xfId="0" applyNumberFormat="1" applyFont="1" applyBorder="1" applyAlignment="1">
      <alignment horizontal="center" vertical="center" wrapText="1"/>
    </xf>
    <xf numFmtId="9" fontId="22" fillId="34" borderId="12" xfId="0" applyNumberFormat="1" applyFont="1" applyFill="1" applyBorder="1" applyAlignment="1">
      <alignment horizontal="center" vertical="center" wrapText="1"/>
    </xf>
    <xf numFmtId="10" fontId="23" fillId="38" borderId="12" xfId="0" applyNumberFormat="1" applyFont="1" applyFill="1" applyBorder="1" applyAlignment="1">
      <alignment horizontal="center" vertical="center" wrapText="1"/>
    </xf>
    <xf numFmtId="164" fontId="23" fillId="38" borderId="12" xfId="52" applyFont="1" applyFill="1" applyBorder="1" applyAlignment="1">
      <alignment horizontal="center" vertical="center" wrapText="1"/>
    </xf>
    <xf numFmtId="10" fontId="23" fillId="0" borderId="12" xfId="0" applyNumberFormat="1" applyFont="1" applyBorder="1" applyAlignment="1">
      <alignment horizontal="center" vertical="center" wrapText="1"/>
    </xf>
    <xf numFmtId="0" fontId="27" fillId="0" borderId="12" xfId="0" applyFont="1" applyBorder="1"/>
    <xf numFmtId="44" fontId="27" fillId="0" borderId="12" xfId="0" applyNumberFormat="1" applyFont="1" applyBorder="1"/>
    <xf numFmtId="0" fontId="31" fillId="0" borderId="12" xfId="0" applyFont="1" applyBorder="1" applyAlignment="1">
      <alignment horizontal="center" vertical="center" wrapText="1"/>
    </xf>
    <xf numFmtId="0" fontId="31" fillId="0" borderId="12" xfId="0" applyFont="1" applyBorder="1" applyAlignment="1">
      <alignment vertical="center" wrapText="1"/>
    </xf>
    <xf numFmtId="0" fontId="31" fillId="0" borderId="0" xfId="0" applyFont="1"/>
    <xf numFmtId="0" fontId="33" fillId="0" borderId="12" xfId="0" applyFont="1" applyBorder="1" applyAlignment="1" applyProtection="1">
      <alignment vertical="center" wrapText="1"/>
      <protection locked="0"/>
    </xf>
    <xf numFmtId="0" fontId="35" fillId="0" borderId="12" xfId="42" applyFont="1" applyFill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27" fillId="0" borderId="13" xfId="0" applyFont="1" applyBorder="1" applyAlignment="1">
      <alignment horizontal="center" vertical="center" wrapText="1"/>
    </xf>
    <xf numFmtId="164" fontId="22" fillId="0" borderId="14" xfId="0" applyNumberFormat="1" applyFont="1" applyBorder="1" applyAlignment="1">
      <alignment horizontal="center" vertical="center" wrapText="1"/>
    </xf>
    <xf numFmtId="164" fontId="27" fillId="0" borderId="14" xfId="0" applyNumberFormat="1" applyFont="1" applyBorder="1"/>
    <xf numFmtId="164" fontId="27" fillId="0" borderId="14" xfId="0" applyNumberFormat="1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6" fillId="42" borderId="12" xfId="0" applyFont="1" applyFill="1" applyBorder="1" applyAlignment="1">
      <alignment horizontal="justify" vertical="center" wrapText="1"/>
    </xf>
    <xf numFmtId="0" fontId="28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164" fontId="21" fillId="0" borderId="12" xfId="52" applyFont="1" applyBorder="1" applyAlignment="1">
      <alignment horizontal="center" vertical="center" wrapText="1"/>
    </xf>
    <xf numFmtId="9" fontId="27" fillId="0" borderId="0" xfId="1" applyFont="1"/>
    <xf numFmtId="10" fontId="27" fillId="0" borderId="0" xfId="1" applyNumberFormat="1" applyFont="1"/>
    <xf numFmtId="0" fontId="26" fillId="0" borderId="0" xfId="0" applyFont="1"/>
    <xf numFmtId="0" fontId="25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vertical="center" wrapText="1"/>
    </xf>
    <xf numFmtId="10" fontId="25" fillId="0" borderId="12" xfId="1" applyNumberFormat="1" applyFont="1" applyBorder="1" applyAlignment="1">
      <alignment horizontal="center" vertical="center" wrapText="1"/>
    </xf>
    <xf numFmtId="164" fontId="25" fillId="37" borderId="12" xfId="0" applyNumberFormat="1" applyFont="1" applyFill="1" applyBorder="1" applyAlignment="1">
      <alignment horizontal="center" vertical="center" wrapText="1"/>
    </xf>
    <xf numFmtId="164" fontId="27" fillId="0" borderId="14" xfId="0" applyNumberFormat="1" applyFont="1" applyBorder="1" applyAlignment="1">
      <alignment vertical="center" wrapText="1"/>
    </xf>
    <xf numFmtId="0" fontId="27" fillId="0" borderId="12" xfId="0" applyFont="1" applyBorder="1" applyAlignment="1">
      <alignment vertical="center"/>
    </xf>
    <xf numFmtId="0" fontId="27" fillId="38" borderId="12" xfId="0" applyFont="1" applyFill="1" applyBorder="1" applyAlignment="1">
      <alignment vertical="center" wrapText="1"/>
    </xf>
    <xf numFmtId="164" fontId="27" fillId="38" borderId="12" xfId="52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vertical="center" wrapText="1"/>
    </xf>
    <xf numFmtId="0" fontId="40" fillId="0" borderId="0" xfId="0" applyFont="1"/>
    <xf numFmtId="0" fontId="41" fillId="43" borderId="19" xfId="0" applyFont="1" applyFill="1" applyBorder="1" applyAlignment="1">
      <alignment horizontal="center" vertical="center"/>
    </xf>
    <xf numFmtId="0" fontId="41" fillId="43" borderId="19" xfId="0" applyFont="1" applyFill="1" applyBorder="1" applyAlignment="1">
      <alignment horizontal="center" vertical="center" wrapText="1"/>
    </xf>
    <xf numFmtId="0" fontId="41" fillId="43" borderId="23" xfId="0" applyFont="1" applyFill="1" applyBorder="1" applyAlignment="1">
      <alignment horizontal="center" vertical="center" wrapText="1"/>
    </xf>
    <xf numFmtId="0" fontId="39" fillId="43" borderId="12" xfId="0" applyFont="1" applyFill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0" fontId="35" fillId="0" borderId="12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2" fontId="17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41" fillId="0" borderId="12" xfId="0" applyFont="1" applyBorder="1" applyAlignment="1">
      <alignment horizontal="center" vertical="center" wrapText="1"/>
    </xf>
    <xf numFmtId="164" fontId="35" fillId="0" borderId="13" xfId="52" applyFont="1" applyFill="1" applyBorder="1" applyAlignment="1" applyProtection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40" fillId="37" borderId="12" xfId="0" applyFont="1" applyFill="1" applyBorder="1"/>
    <xf numFmtId="0" fontId="39" fillId="37" borderId="12" xfId="0" applyFont="1" applyFill="1" applyBorder="1" applyAlignment="1">
      <alignment horizontal="center"/>
    </xf>
    <xf numFmtId="4" fontId="39" fillId="0" borderId="12" xfId="0" applyNumberFormat="1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4" fontId="40" fillId="0" borderId="12" xfId="0" applyNumberFormat="1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4" fontId="40" fillId="0" borderId="0" xfId="0" applyNumberFormat="1" applyFont="1" applyAlignment="1">
      <alignment horizontal="center" vertical="center"/>
    </xf>
    <xf numFmtId="4" fontId="39" fillId="0" borderId="0" xfId="0" applyNumberFormat="1" applyFont="1" applyAlignment="1">
      <alignment horizontal="center" vertical="center"/>
    </xf>
    <xf numFmtId="164" fontId="42" fillId="0" borderId="12" xfId="52" applyFont="1" applyBorder="1" applyAlignment="1" applyProtection="1">
      <alignment horizontal="center" vertical="center" wrapText="1"/>
      <protection locked="0"/>
    </xf>
    <xf numFmtId="164" fontId="27" fillId="0" borderId="12" xfId="52" applyFont="1" applyBorder="1"/>
    <xf numFmtId="164" fontId="31" fillId="0" borderId="12" xfId="52" applyFont="1" applyBorder="1"/>
    <xf numFmtId="44" fontId="23" fillId="41" borderId="12" xfId="0" applyNumberFormat="1" applyFont="1" applyFill="1" applyBorder="1"/>
    <xf numFmtId="0" fontId="21" fillId="0" borderId="12" xfId="0" applyFont="1" applyBorder="1" applyAlignment="1">
      <alignment horizontal="center" wrapText="1"/>
    </xf>
    <xf numFmtId="0" fontId="43" fillId="38" borderId="12" xfId="0" applyFont="1" applyFill="1" applyBorder="1" applyAlignment="1">
      <alignment horizontal="center" vertical="center" wrapText="1"/>
    </xf>
    <xf numFmtId="0" fontId="29" fillId="0" borderId="12" xfId="0" applyFont="1" applyBorder="1" applyAlignment="1" applyProtection="1">
      <alignment vertical="center" wrapText="1"/>
      <protection locked="0"/>
    </xf>
    <xf numFmtId="164" fontId="45" fillId="0" borderId="12" xfId="52" applyFont="1" applyBorder="1" applyAlignment="1" applyProtection="1">
      <alignment horizontal="center" vertical="center" wrapText="1"/>
      <protection locked="0"/>
    </xf>
    <xf numFmtId="0" fontId="21" fillId="0" borderId="12" xfId="42" applyFont="1" applyFill="1" applyBorder="1" applyAlignment="1">
      <alignment vertical="center" wrapText="1"/>
    </xf>
    <xf numFmtId="0" fontId="27" fillId="42" borderId="12" xfId="0" applyFont="1" applyFill="1" applyBorder="1" applyAlignment="1">
      <alignment horizontal="justify" vertical="center" wrapText="1"/>
    </xf>
    <xf numFmtId="0" fontId="22" fillId="0" borderId="12" xfId="0" applyFont="1" applyBorder="1" applyAlignment="1">
      <alignment vertical="center" wrapText="1"/>
    </xf>
    <xf numFmtId="10" fontId="23" fillId="0" borderId="12" xfId="1" applyNumberFormat="1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39" borderId="12" xfId="0" applyFont="1" applyFill="1" applyBorder="1" applyAlignment="1">
      <alignment horizontal="center" vertical="center"/>
    </xf>
    <xf numFmtId="0" fontId="29" fillId="0" borderId="12" xfId="0" applyFont="1" applyBorder="1" applyAlignment="1">
      <alignment vertical="center"/>
    </xf>
    <xf numFmtId="0" fontId="24" fillId="39" borderId="12" xfId="0" applyFont="1" applyFill="1" applyBorder="1" applyAlignment="1">
      <alignment vertical="center"/>
    </xf>
    <xf numFmtId="0" fontId="24" fillId="0" borderId="12" xfId="0" applyFont="1" applyBorder="1" applyAlignment="1">
      <alignment vertical="center"/>
    </xf>
    <xf numFmtId="14" fontId="28" fillId="0" borderId="12" xfId="0" applyNumberFormat="1" applyFont="1" applyBorder="1" applyAlignment="1" applyProtection="1">
      <alignment horizontal="center" vertical="center"/>
      <protection locked="0"/>
    </xf>
    <xf numFmtId="0" fontId="22" fillId="37" borderId="12" xfId="0" applyFont="1" applyFill="1" applyBorder="1" applyAlignment="1">
      <alignment horizontal="center" vertical="center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2" xfId="0" applyFont="1" applyBorder="1" applyAlignment="1">
      <alignment horizontal="center" vertical="center"/>
    </xf>
    <xf numFmtId="0" fontId="22" fillId="40" borderId="12" xfId="0" applyFont="1" applyFill="1" applyBorder="1" applyAlignment="1">
      <alignment horizontal="center" vertical="center"/>
    </xf>
    <xf numFmtId="0" fontId="28" fillId="39" borderId="12" xfId="0" applyFont="1" applyFill="1" applyBorder="1" applyAlignment="1">
      <alignment horizontal="center" vertical="center" wrapText="1"/>
    </xf>
    <xf numFmtId="166" fontId="24" fillId="0" borderId="12" xfId="0" applyNumberFormat="1" applyFont="1" applyBorder="1" applyAlignment="1">
      <alignment horizontal="center" vertical="center"/>
    </xf>
    <xf numFmtId="44" fontId="27" fillId="0" borderId="12" xfId="0" applyNumberFormat="1" applyFont="1" applyBorder="1" applyAlignment="1">
      <alignment vertical="center"/>
    </xf>
    <xf numFmtId="44" fontId="23" fillId="38" borderId="12" xfId="0" applyNumberFormat="1" applyFont="1" applyFill="1" applyBorder="1" applyAlignment="1">
      <alignment vertical="center"/>
    </xf>
    <xf numFmtId="164" fontId="27" fillId="0" borderId="14" xfId="0" applyNumberFormat="1" applyFont="1" applyBorder="1" applyAlignment="1">
      <alignment vertical="center"/>
    </xf>
    <xf numFmtId="164" fontId="31" fillId="0" borderId="12" xfId="52" applyFont="1" applyBorder="1" applyAlignment="1">
      <alignment vertical="center"/>
    </xf>
    <xf numFmtId="44" fontId="23" fillId="41" borderId="12" xfId="0" applyNumberFormat="1" applyFont="1" applyFill="1" applyBorder="1" applyAlignment="1">
      <alignment vertical="center"/>
    </xf>
    <xf numFmtId="0" fontId="31" fillId="0" borderId="12" xfId="42" applyFont="1" applyFill="1" applyBorder="1" applyAlignment="1">
      <alignment vertical="center" wrapText="1"/>
    </xf>
    <xf numFmtId="44" fontId="0" fillId="0" borderId="13" xfId="0" applyNumberFormat="1" applyBorder="1" applyAlignment="1">
      <alignment horizontal="center" vertical="center"/>
    </xf>
    <xf numFmtId="44" fontId="17" fillId="0" borderId="17" xfId="0" applyNumberFormat="1" applyFont="1" applyBorder="1" applyAlignment="1">
      <alignment horizontal="center"/>
    </xf>
    <xf numFmtId="44" fontId="17" fillId="44" borderId="25" xfId="0" applyNumberFormat="1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23" fillId="41" borderId="1" xfId="0" applyFont="1" applyFill="1" applyBorder="1" applyAlignment="1">
      <alignment horizontal="center" vertical="center"/>
    </xf>
    <xf numFmtId="0" fontId="23" fillId="41" borderId="15" xfId="0" applyFont="1" applyFill="1" applyBorder="1" applyAlignment="1">
      <alignment horizontal="center" vertical="center"/>
    </xf>
    <xf numFmtId="0" fontId="23" fillId="41" borderId="2" xfId="0" applyFont="1" applyFill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/>
    </xf>
    <xf numFmtId="0" fontId="23" fillId="41" borderId="12" xfId="0" applyFont="1" applyFill="1" applyBorder="1" applyAlignment="1">
      <alignment horizontal="center"/>
    </xf>
    <xf numFmtId="0" fontId="23" fillId="38" borderId="12" xfId="0" applyFont="1" applyFill="1" applyBorder="1" applyAlignment="1">
      <alignment horizontal="center"/>
    </xf>
    <xf numFmtId="0" fontId="23" fillId="36" borderId="1" xfId="0" applyFont="1" applyFill="1" applyBorder="1" applyAlignment="1">
      <alignment horizontal="center" vertical="center"/>
    </xf>
    <xf numFmtId="0" fontId="23" fillId="36" borderId="15" xfId="0" applyFont="1" applyFill="1" applyBorder="1" applyAlignment="1">
      <alignment horizontal="center" vertical="center"/>
    </xf>
    <xf numFmtId="0" fontId="23" fillId="36" borderId="2" xfId="0" applyFont="1" applyFill="1" applyBorder="1" applyAlignment="1">
      <alignment horizontal="center" vertical="center"/>
    </xf>
    <xf numFmtId="0" fontId="23" fillId="35" borderId="0" xfId="0" applyFont="1" applyFill="1" applyAlignment="1">
      <alignment horizontal="center" vertical="center"/>
    </xf>
    <xf numFmtId="0" fontId="22" fillId="2" borderId="12" xfId="0" applyFont="1" applyFill="1" applyBorder="1" applyAlignment="1">
      <alignment horizontal="center" vertical="center"/>
    </xf>
    <xf numFmtId="0" fontId="23" fillId="35" borderId="0" xfId="0" applyFont="1" applyFill="1" applyAlignment="1">
      <alignment horizontal="center" vertical="center" wrapText="1"/>
    </xf>
    <xf numFmtId="0" fontId="23" fillId="38" borderId="12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/>
    </xf>
    <xf numFmtId="0" fontId="28" fillId="2" borderId="12" xfId="0" applyFont="1" applyFill="1" applyBorder="1" applyAlignment="1">
      <alignment horizontal="center" vertical="center"/>
    </xf>
    <xf numFmtId="0" fontId="31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5" fillId="41" borderId="1" xfId="0" applyFont="1" applyFill="1" applyBorder="1" applyAlignment="1">
      <alignment horizontal="center" vertical="center"/>
    </xf>
    <xf numFmtId="0" fontId="25" fillId="41" borderId="15" xfId="0" applyFont="1" applyFill="1" applyBorder="1" applyAlignment="1">
      <alignment horizontal="center" vertical="center"/>
    </xf>
    <xf numFmtId="0" fontId="25" fillId="41" borderId="2" xfId="0" applyFont="1" applyFill="1" applyBorder="1" applyAlignment="1">
      <alignment horizontal="center" vertical="center"/>
    </xf>
    <xf numFmtId="0" fontId="25" fillId="36" borderId="1" xfId="0" applyFont="1" applyFill="1" applyBorder="1" applyAlignment="1">
      <alignment horizontal="center" vertical="center"/>
    </xf>
    <xf numFmtId="0" fontId="25" fillId="36" borderId="15" xfId="0" applyFont="1" applyFill="1" applyBorder="1" applyAlignment="1">
      <alignment horizontal="center" vertical="center"/>
    </xf>
    <xf numFmtId="0" fontId="25" fillId="36" borderId="2" xfId="0" applyFont="1" applyFill="1" applyBorder="1" applyAlignment="1">
      <alignment horizontal="center" vertical="center"/>
    </xf>
    <xf numFmtId="0" fontId="32" fillId="2" borderId="12" xfId="0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8" fillId="41" borderId="12" xfId="0" applyFont="1" applyFill="1" applyBorder="1" applyAlignment="1">
      <alignment horizontal="center"/>
    </xf>
    <xf numFmtId="0" fontId="39" fillId="38" borderId="12" xfId="0" applyFont="1" applyFill="1" applyBorder="1" applyAlignment="1">
      <alignment horizontal="center" vertical="center"/>
    </xf>
    <xf numFmtId="0" fontId="17" fillId="37" borderId="1" xfId="0" applyFont="1" applyFill="1" applyBorder="1" applyAlignment="1">
      <alignment horizontal="center"/>
    </xf>
    <xf numFmtId="0" fontId="17" fillId="37" borderId="15" xfId="0" applyFont="1" applyFill="1" applyBorder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</cellXfs>
  <cellStyles count="89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Moeda 2" xfId="54" xr:uid="{DB17B9B4-614E-400F-989E-5662EC6F9F3E}"/>
    <cellStyle name="Moeda 2 2" xfId="56" xr:uid="{00000000-0005-0000-0000-000005000000}"/>
    <cellStyle name="Moeda 2 2 2" xfId="57" xr:uid="{00000000-0005-0000-0000-000006000000}"/>
    <cellStyle name="Moeda 2 3" xfId="58" xr:uid="{00000000-0005-0000-0000-000007000000}"/>
    <cellStyle name="Moeda 2 4" xfId="87" xr:uid="{00000000-0005-0000-0000-000008000000}"/>
    <cellStyle name="Moeda 3" xfId="59" xr:uid="{00000000-0005-0000-0000-000009000000}"/>
    <cellStyle name="Moeda 3 2" xfId="53" xr:uid="{C9E0622C-C309-40C9-8CDC-4898150A7E3C}"/>
    <cellStyle name="Moeda 4" xfId="60" xr:uid="{00000000-0005-0000-0000-00000B000000}"/>
    <cellStyle name="Moeda 5" xfId="61" xr:uid="{00000000-0005-0000-0000-00000C000000}"/>
    <cellStyle name="Moeda 5 2" xfId="62" xr:uid="{00000000-0005-0000-0000-00000D000000}"/>
    <cellStyle name="Moeda 6" xfId="55" xr:uid="{00000000-0005-0000-0000-00003C000000}"/>
    <cellStyle name="Neutro" xfId="12" builtinId="28" customBuiltin="1"/>
    <cellStyle name="Normal" xfId="0" builtinId="0"/>
    <cellStyle name="Normal 19" xfId="63" xr:uid="{00000000-0005-0000-0000-00000F000000}"/>
    <cellStyle name="Normal 2" xfId="47" xr:uid="{00000000-0005-0000-0000-000021000000}"/>
    <cellStyle name="Normal 2 2" xfId="65" xr:uid="{00000000-0005-0000-0000-000011000000}"/>
    <cellStyle name="Normal 2 3" xfId="64" xr:uid="{00000000-0005-0000-0000-000010000000}"/>
    <cellStyle name="Normal 3" xfId="66" xr:uid="{00000000-0005-0000-0000-000012000000}"/>
    <cellStyle name="Normal 4" xfId="88" xr:uid="{00000000-0005-0000-0000-000060000000}"/>
    <cellStyle name="Nota" xfId="19" builtinId="10" customBuiltin="1"/>
    <cellStyle name="Porcentagem" xfId="1" builtinId="5"/>
    <cellStyle name="Porcentagem 2" xfId="67" xr:uid="{00000000-0005-0000-0000-000016000000}"/>
    <cellStyle name="Porcentagem 2 2" xfId="68" xr:uid="{00000000-0005-0000-0000-000017000000}"/>
    <cellStyle name="Porcentagem 2 2 2" xfId="69" xr:uid="{00000000-0005-0000-0000-000018000000}"/>
    <cellStyle name="Porcentagem 2 3" xfId="70" xr:uid="{00000000-0005-0000-0000-000019000000}"/>
    <cellStyle name="Porcentagem 3" xfId="71" xr:uid="{00000000-0005-0000-0000-00001A000000}"/>
    <cellStyle name="Porcentagem 3 2" xfId="72" xr:uid="{00000000-0005-0000-0000-00001B000000}"/>
    <cellStyle name="Porcentagem 3 2 2" xfId="73" xr:uid="{00000000-0005-0000-0000-00001C000000}"/>
    <cellStyle name="Porcentagem 3 3" xfId="74" xr:uid="{00000000-0005-0000-0000-00001D000000}"/>
    <cellStyle name="Porcentagem 6" xfId="75" xr:uid="{00000000-0005-0000-0000-00001E000000}"/>
    <cellStyle name="Ruim" xfId="11" builtinId="27" customBuiltin="1"/>
    <cellStyle name="Saída" xfId="14" builtinId="21" customBuiltin="1"/>
    <cellStyle name="Separador de milhares 2" xfId="76" xr:uid="{00000000-0005-0000-0000-00001F000000}"/>
    <cellStyle name="Separador de milhares 2 2" xfId="77" xr:uid="{00000000-0005-0000-0000-000020000000}"/>
    <cellStyle name="Separador de milhares 2 2 2" xfId="78" xr:uid="{00000000-0005-0000-0000-000021000000}"/>
    <cellStyle name="Separador de milhares 2 3" xfId="79" xr:uid="{00000000-0005-0000-0000-000022000000}"/>
    <cellStyle name="Separador de milhares 3" xfId="80" xr:uid="{00000000-0005-0000-0000-000023000000}"/>
    <cellStyle name="Separador de milhares 3 2" xfId="81" xr:uid="{00000000-0005-0000-0000-000024000000}"/>
    <cellStyle name="Separador de milhares 3 2 2" xfId="82" xr:uid="{00000000-0005-0000-0000-000025000000}"/>
    <cellStyle name="Separador de milhares 3 3" xfId="83" xr:uid="{00000000-0005-0000-0000-000026000000}"/>
    <cellStyle name="Separador de milhares 5" xfId="84" xr:uid="{00000000-0005-0000-0000-000027000000}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 xr:uid="{00000000-0005-0000-0000-00002D000000}"/>
    <cellStyle name="Vírgula 2 2" xfId="86" xr:uid="{00000000-0005-0000-0000-00002A000000}"/>
    <cellStyle name="Vírgula 2 3" xfId="85" xr:uid="{00000000-0005-0000-0000-000029000000}"/>
    <cellStyle name="Vírgula 3" xfId="4" xr:uid="{00000000-0005-0000-0000-00002E000000}"/>
    <cellStyle name="Vírgula 3 2" xfId="50" xr:uid="{00000000-0005-0000-0000-00002F000000}"/>
    <cellStyle name="Vírgula 4" xfId="3" xr:uid="{00000000-0005-0000-0000-000030000000}"/>
    <cellStyle name="Vírgula 4 2" xfId="49" xr:uid="{00000000-0005-0000-0000-000031000000}"/>
    <cellStyle name="Vírgula 5" xfId="46" xr:uid="{00000000-0005-0000-0000-000032000000}"/>
    <cellStyle name="Vírgula 5 2" xfId="51" xr:uid="{00000000-0005-0000-0000-000033000000}"/>
    <cellStyle name="Vírgula 6" xfId="48" xr:uid="{00000000-0005-0000-0000-000034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26B31-B68F-46E2-96A6-7B4BD56A5B25}">
  <sheetPr>
    <pageSetUpPr fitToPage="1"/>
  </sheetPr>
  <dimension ref="A1:F158"/>
  <sheetViews>
    <sheetView showGridLines="0" topLeftCell="A47" zoomScaleNormal="100" workbookViewId="0">
      <selection activeCell="C55" sqref="C55"/>
    </sheetView>
  </sheetViews>
  <sheetFormatPr defaultColWidth="9.140625" defaultRowHeight="12.75" x14ac:dyDescent="0.2"/>
  <cols>
    <col min="1" max="1" width="9.140625" style="2"/>
    <col min="2" max="2" width="72.140625" style="16" customWidth="1"/>
    <col min="3" max="3" width="27.140625" style="16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69"/>
      <c r="C3" s="69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09" t="s">
        <v>69</v>
      </c>
      <c r="C11" s="112" t="s">
        <v>90</v>
      </c>
    </row>
    <row r="12" spans="1:3" x14ac:dyDescent="0.2">
      <c r="A12" s="14" t="s">
        <v>9</v>
      </c>
      <c r="B12" s="109" t="s">
        <v>70</v>
      </c>
      <c r="C12" s="113" t="s">
        <v>86</v>
      </c>
    </row>
    <row r="13" spans="1:3" ht="15.6" customHeight="1" x14ac:dyDescent="0.2">
      <c r="A13" s="14" t="s">
        <v>10</v>
      </c>
      <c r="B13" s="109" t="s">
        <v>71</v>
      </c>
      <c r="C13" s="114" t="s">
        <v>211</v>
      </c>
    </row>
    <row r="14" spans="1:3" x14ac:dyDescent="0.2">
      <c r="A14" s="14" t="s">
        <v>11</v>
      </c>
      <c r="B14" s="109" t="s">
        <v>72</v>
      </c>
      <c r="C14" s="115">
        <v>12</v>
      </c>
    </row>
    <row r="17" spans="1:4" ht="15" customHeight="1" x14ac:dyDescent="0.2">
      <c r="A17" s="151" t="s">
        <v>83</v>
      </c>
      <c r="B17" s="151"/>
      <c r="C17" s="151"/>
    </row>
    <row r="18" spans="1:4" ht="30.95" customHeight="1" x14ac:dyDescent="0.2">
      <c r="A18" s="14">
        <v>1</v>
      </c>
      <c r="B18" s="27" t="s">
        <v>73</v>
      </c>
      <c r="C18" s="57" t="s">
        <v>222</v>
      </c>
    </row>
    <row r="19" spans="1:4" ht="15" customHeight="1" x14ac:dyDescent="0.2">
      <c r="A19" s="14">
        <v>2</v>
      </c>
      <c r="B19" s="110" t="s">
        <v>74</v>
      </c>
      <c r="C19" s="108" t="s">
        <v>221</v>
      </c>
    </row>
    <row r="20" spans="1:4" ht="15" customHeight="1" x14ac:dyDescent="0.2">
      <c r="A20" s="14">
        <v>3</v>
      </c>
      <c r="B20" s="110" t="s">
        <v>76</v>
      </c>
      <c r="C20" s="116">
        <v>1</v>
      </c>
    </row>
    <row r="21" spans="1:4" ht="26.1" customHeight="1" x14ac:dyDescent="0.2">
      <c r="A21" s="14">
        <v>4</v>
      </c>
      <c r="B21" s="110" t="s">
        <v>77</v>
      </c>
      <c r="C21" s="117" t="str">
        <f>C18</f>
        <v>ENGENHARIA MECÂNICA</v>
      </c>
    </row>
    <row r="23" spans="1:4" ht="15" customHeight="1" x14ac:dyDescent="0.2"/>
    <row r="24" spans="1:4" ht="15" customHeight="1" x14ac:dyDescent="0.2">
      <c r="A24" s="151" t="s">
        <v>78</v>
      </c>
      <c r="B24" s="151"/>
      <c r="C24" s="151"/>
    </row>
    <row r="25" spans="1:4" x14ac:dyDescent="0.2">
      <c r="A25" s="14">
        <v>1</v>
      </c>
      <c r="B25" s="111" t="s">
        <v>79</v>
      </c>
      <c r="C25" s="107" t="str">
        <f>C18</f>
        <v>ENGENHARIA MECÂNICA</v>
      </c>
    </row>
    <row r="26" spans="1:4" x14ac:dyDescent="0.2">
      <c r="A26" s="14">
        <v>2</v>
      </c>
      <c r="B26" s="111" t="s">
        <v>80</v>
      </c>
      <c r="C26" s="106" t="s">
        <v>223</v>
      </c>
    </row>
    <row r="27" spans="1:4" ht="29.1" customHeight="1" x14ac:dyDescent="0.2">
      <c r="A27" s="14">
        <v>3</v>
      </c>
      <c r="B27" s="100" t="s">
        <v>213</v>
      </c>
      <c r="C27" s="101">
        <v>6442.23</v>
      </c>
      <c r="D27" s="18"/>
    </row>
    <row r="28" spans="1:4" x14ac:dyDescent="0.2">
      <c r="A28" s="14">
        <v>4</v>
      </c>
      <c r="B28" s="111" t="s">
        <v>81</v>
      </c>
      <c r="C28" s="117" t="str">
        <f>C21</f>
        <v>ENGENHARIA MECÂNICA</v>
      </c>
    </row>
    <row r="29" spans="1:4" ht="15" customHeight="1" x14ac:dyDescent="0.2">
      <c r="A29" s="14">
        <v>5</v>
      </c>
      <c r="B29" s="111" t="s">
        <v>82</v>
      </c>
      <c r="C29" s="118">
        <v>44562</v>
      </c>
    </row>
    <row r="31" spans="1:4" ht="13.5" thickBot="1" x14ac:dyDescent="0.25"/>
    <row r="32" spans="1:4" ht="13.5" thickBot="1" x14ac:dyDescent="0.25">
      <c r="A32" s="138" t="s">
        <v>5</v>
      </c>
      <c r="B32" s="139"/>
      <c r="C32" s="14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214</v>
      </c>
      <c r="C35" s="30">
        <f>C27</f>
        <v>6442.23</v>
      </c>
    </row>
    <row r="36" spans="1:3" x14ac:dyDescent="0.2">
      <c r="A36" s="14" t="s">
        <v>9</v>
      </c>
      <c r="B36" s="102" t="s">
        <v>192</v>
      </c>
      <c r="C36" s="30"/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3" t="s">
        <v>0</v>
      </c>
      <c r="B38" s="133"/>
      <c r="C38" s="31">
        <f>SUM(C35:C37)</f>
        <v>6442.23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536.85249999999996</v>
      </c>
    </row>
    <row r="47" spans="1:3" x14ac:dyDescent="0.2">
      <c r="A47" s="14" t="s">
        <v>9</v>
      </c>
      <c r="B47" s="49" t="s">
        <v>57</v>
      </c>
      <c r="C47" s="30">
        <f>C38/12</f>
        <v>536.85249999999996</v>
      </c>
    </row>
    <row r="48" spans="1:3" x14ac:dyDescent="0.2">
      <c r="A48" s="14" t="s">
        <v>10</v>
      </c>
      <c r="B48" s="23" t="s">
        <v>58</v>
      </c>
      <c r="C48" s="30">
        <f>(C38/12)/3</f>
        <v>178.95083333333332</v>
      </c>
    </row>
    <row r="49" spans="1:4" x14ac:dyDescent="0.2">
      <c r="A49" s="133" t="s">
        <v>0</v>
      </c>
      <c r="B49" s="133"/>
      <c r="C49" s="31">
        <f>SUM(C46:C48)</f>
        <v>1252.6558333333332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1538.9771666666666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192.37214583333332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230.84657499999997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115.42328749999999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76.948858333333334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77.306759999999997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15.389771666666666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2247.2645649999995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615.59086666666667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2862.8554316666659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176</v>
      </c>
      <c r="C70" s="119">
        <v>0</v>
      </c>
      <c r="D70" s="19"/>
      <c r="E70" s="19"/>
    </row>
    <row r="71" spans="1:5" x14ac:dyDescent="0.2">
      <c r="A71" s="14" t="s">
        <v>9</v>
      </c>
      <c r="B71" s="23" t="s">
        <v>217</v>
      </c>
      <c r="C71" s="30">
        <v>0</v>
      </c>
      <c r="D71" s="18"/>
    </row>
    <row r="72" spans="1:5" x14ac:dyDescent="0.2">
      <c r="A72" s="14" t="s">
        <v>10</v>
      </c>
      <c r="B72" s="23" t="s">
        <v>216</v>
      </c>
      <c r="C72" s="30">
        <v>0</v>
      </c>
    </row>
    <row r="73" spans="1:5" s="46" customFormat="1" ht="12.95" customHeight="1" x14ac:dyDescent="0.2">
      <c r="A73" s="44" t="s">
        <v>11</v>
      </c>
      <c r="B73" s="45" t="s">
        <v>215</v>
      </c>
      <c r="C73" s="60">
        <v>0</v>
      </c>
    </row>
    <row r="74" spans="1:5" x14ac:dyDescent="0.2">
      <c r="A74" s="133" t="s">
        <v>0</v>
      </c>
      <c r="B74" s="133"/>
      <c r="C74" s="31">
        <f>SUM(C70:C73)</f>
        <v>0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1252.6558333333332</v>
      </c>
    </row>
    <row r="81" spans="1:4" x14ac:dyDescent="0.2">
      <c r="A81" s="14" t="s">
        <v>22</v>
      </c>
      <c r="B81" s="23" t="s">
        <v>23</v>
      </c>
      <c r="C81" s="24">
        <f>D64</f>
        <v>2862.8554316666659</v>
      </c>
    </row>
    <row r="82" spans="1:4" x14ac:dyDescent="0.2">
      <c r="A82" s="14" t="s">
        <v>32</v>
      </c>
      <c r="B82" s="23" t="s">
        <v>33</v>
      </c>
      <c r="C82" s="24">
        <f>C74</f>
        <v>0</v>
      </c>
    </row>
    <row r="83" spans="1:4" x14ac:dyDescent="0.2">
      <c r="A83" s="133" t="s">
        <v>0</v>
      </c>
      <c r="B83" s="133"/>
      <c r="C83" s="25">
        <f>SUM(C80:C82)</f>
        <v>4115.5112649999992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38" t="s">
        <v>36</v>
      </c>
      <c r="B86" s="139"/>
      <c r="C86" s="14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692.53972499999998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55.403177999999997</v>
      </c>
    </row>
    <row r="91" spans="1:4" x14ac:dyDescent="0.2">
      <c r="A91" s="14" t="s">
        <v>10</v>
      </c>
      <c r="B91" s="32" t="s">
        <v>39</v>
      </c>
      <c r="C91" s="33">
        <f>(D63*40%)</f>
        <v>246.23634666666669</v>
      </c>
    </row>
    <row r="92" spans="1:4" x14ac:dyDescent="0.2">
      <c r="A92" s="145" t="s">
        <v>61</v>
      </c>
      <c r="B92" s="145"/>
      <c r="C92" s="31">
        <f>(C89+C91)*33.55%</f>
        <v>314.95937204416663</v>
      </c>
    </row>
    <row r="93" spans="1:4" ht="25.5" x14ac:dyDescent="0.2">
      <c r="A93" s="14" t="s">
        <v>11</v>
      </c>
      <c r="B93" s="34" t="s">
        <v>85</v>
      </c>
      <c r="C93" s="33">
        <f>C38*0.194%</f>
        <v>12.4979262</v>
      </c>
    </row>
    <row r="94" spans="1:4" x14ac:dyDescent="0.2">
      <c r="A94" s="14" t="s">
        <v>12</v>
      </c>
      <c r="B94" s="32" t="s">
        <v>40</v>
      </c>
      <c r="C94" s="30">
        <f>(C93*C64)</f>
        <v>4.5992368416000007</v>
      </c>
    </row>
    <row r="95" spans="1:4" x14ac:dyDescent="0.2">
      <c r="A95" s="14" t="s">
        <v>13</v>
      </c>
      <c r="B95" s="32" t="s">
        <v>41</v>
      </c>
      <c r="C95" s="30">
        <f>C91</f>
        <v>246.23634666666669</v>
      </c>
    </row>
    <row r="96" spans="1:4" x14ac:dyDescent="0.2">
      <c r="A96" s="145" t="s">
        <v>62</v>
      </c>
      <c r="B96" s="145"/>
      <c r="C96" s="31">
        <f>(C93+C95)*33.55%</f>
        <v>86.805348546766666</v>
      </c>
    </row>
    <row r="97" spans="1:6" x14ac:dyDescent="0.2">
      <c r="A97" s="133" t="s">
        <v>63</v>
      </c>
      <c r="B97" s="133"/>
      <c r="C97" s="35">
        <f>C49*0.75%</f>
        <v>9.3949187499999987</v>
      </c>
      <c r="D97" s="18"/>
    </row>
    <row r="98" spans="1:6" x14ac:dyDescent="0.2">
      <c r="A98" s="137" t="s">
        <v>64</v>
      </c>
      <c r="B98" s="137"/>
      <c r="C98" s="120">
        <f>(C92+C96)-C97</f>
        <v>392.36980184093329</v>
      </c>
    </row>
    <row r="100" spans="1:6" ht="13.5" thickBot="1" x14ac:dyDescent="0.25"/>
    <row r="101" spans="1:6" ht="13.5" thickBot="1" x14ac:dyDescent="0.25">
      <c r="A101" s="138" t="s">
        <v>42</v>
      </c>
      <c r="B101" s="139"/>
      <c r="C101" s="140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242.87207099999998</v>
      </c>
      <c r="D106" s="18"/>
    </row>
    <row r="107" spans="1:6" x14ac:dyDescent="0.2">
      <c r="A107" s="50" t="s">
        <v>9</v>
      </c>
      <c r="B107" s="103" t="s">
        <v>173</v>
      </c>
      <c r="C107" s="121">
        <f>(C38+C83+C98)/30*29.4737/12</f>
        <v>896.50080152986004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1139.3728725298599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1139.3728725298599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1139.3728725298599</v>
      </c>
    </row>
    <row r="129" spans="1:6" ht="13.5" thickBot="1" x14ac:dyDescent="0.25"/>
    <row r="130" spans="1:6" ht="13.5" thickBot="1" x14ac:dyDescent="0.25">
      <c r="A130" s="138" t="s">
        <v>51</v>
      </c>
      <c r="B130" s="139"/>
      <c r="C130" s="14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v>0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379.63</v>
      </c>
    </row>
    <row r="140" spans="1:6" x14ac:dyDescent="0.2">
      <c r="A140" s="142" t="s">
        <v>110</v>
      </c>
      <c r="B140" s="142"/>
      <c r="C140" s="142"/>
      <c r="D140" s="142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3" t="s">
        <v>30</v>
      </c>
      <c r="B143" s="133"/>
      <c r="C143" s="105">
        <v>0.24690000000000001</v>
      </c>
      <c r="D143" s="25">
        <f>C143*C154</f>
        <v>3078.6242316306489</v>
      </c>
    </row>
    <row r="144" spans="1:6" x14ac:dyDescent="0.2">
      <c r="C144" s="129"/>
    </row>
    <row r="145" spans="1:4" ht="13.5" thickBot="1" x14ac:dyDescent="0.25"/>
    <row r="146" spans="1:4" ht="13.5" thickBot="1" x14ac:dyDescent="0.25">
      <c r="A146" s="130" t="s">
        <v>53</v>
      </c>
      <c r="B146" s="131"/>
      <c r="C146" s="132"/>
    </row>
    <row r="148" spans="1:4" x14ac:dyDescent="0.2">
      <c r="A148" s="58"/>
      <c r="B148" s="58" t="s">
        <v>54</v>
      </c>
      <c r="C148" s="58" t="s">
        <v>7</v>
      </c>
    </row>
    <row r="149" spans="1:4" x14ac:dyDescent="0.2">
      <c r="A149" s="58" t="s">
        <v>8</v>
      </c>
      <c r="B149" s="23" t="s">
        <v>5</v>
      </c>
      <c r="C149" s="26">
        <f>C38</f>
        <v>6442.23</v>
      </c>
    </row>
    <row r="150" spans="1:4" x14ac:dyDescent="0.2">
      <c r="A150" s="58" t="s">
        <v>9</v>
      </c>
      <c r="B150" s="23" t="s">
        <v>16</v>
      </c>
      <c r="C150" s="26">
        <f>C83</f>
        <v>4115.5112649999992</v>
      </c>
    </row>
    <row r="151" spans="1:4" x14ac:dyDescent="0.2">
      <c r="A151" s="58" t="s">
        <v>10</v>
      </c>
      <c r="B151" s="23" t="s">
        <v>36</v>
      </c>
      <c r="C151" s="26">
        <f>C98</f>
        <v>392.36980184093329</v>
      </c>
    </row>
    <row r="152" spans="1:4" x14ac:dyDescent="0.2">
      <c r="A152" s="58" t="s">
        <v>11</v>
      </c>
      <c r="B152" s="27" t="s">
        <v>42</v>
      </c>
      <c r="C152" s="26">
        <f>C127</f>
        <v>1139.3728725298599</v>
      </c>
    </row>
    <row r="153" spans="1:4" x14ac:dyDescent="0.2">
      <c r="A153" s="58" t="s">
        <v>12</v>
      </c>
      <c r="B153" s="23" t="s">
        <v>51</v>
      </c>
      <c r="C153" s="26">
        <f>C137</f>
        <v>379.63</v>
      </c>
    </row>
    <row r="154" spans="1:4" x14ac:dyDescent="0.2">
      <c r="A154" s="133" t="s">
        <v>55</v>
      </c>
      <c r="B154" s="133"/>
      <c r="C154" s="28">
        <f>SUM(C149:C153)</f>
        <v>12469.113939370793</v>
      </c>
    </row>
    <row r="155" spans="1:4" x14ac:dyDescent="0.2">
      <c r="A155" s="58" t="s">
        <v>13</v>
      </c>
      <c r="B155" s="104" t="s">
        <v>112</v>
      </c>
      <c r="C155" s="68">
        <f>D143</f>
        <v>3078.6242316306489</v>
      </c>
    </row>
    <row r="156" spans="1:4" x14ac:dyDescent="0.2">
      <c r="A156" s="133" t="s">
        <v>56</v>
      </c>
      <c r="B156" s="134"/>
      <c r="C156" s="29">
        <f>C154+C155</f>
        <v>15547.738171001442</v>
      </c>
    </row>
    <row r="157" spans="1:4" ht="14.65" customHeight="1" x14ac:dyDescent="0.2">
      <c r="A157" s="135" t="s">
        <v>168</v>
      </c>
      <c r="B157" s="135"/>
      <c r="C157" s="122">
        <f>C156/180</f>
        <v>86.376323172230229</v>
      </c>
    </row>
    <row r="158" spans="1:4" x14ac:dyDescent="0.2">
      <c r="A158" s="136" t="s">
        <v>220</v>
      </c>
      <c r="B158" s="136"/>
      <c r="C158" s="123">
        <f>20*C157</f>
        <v>1727.5264634446046</v>
      </c>
      <c r="D158" s="18"/>
    </row>
  </sheetData>
  <mergeCells count="41"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146:C146"/>
    <mergeCell ref="A154:B154"/>
    <mergeCell ref="A156:B156"/>
    <mergeCell ref="A157:B157"/>
    <mergeCell ref="A158:B15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224BA-6302-49FD-AB44-B41884D5EDF1}">
  <sheetPr>
    <pageSetUpPr fitToPage="1"/>
  </sheetPr>
  <dimension ref="A1:F158"/>
  <sheetViews>
    <sheetView showGridLines="0" topLeftCell="A113" zoomScaleNormal="100" workbookViewId="0">
      <selection activeCell="C56" sqref="C56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30.140625" style="2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42"/>
      <c r="C3" s="42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175</v>
      </c>
    </row>
    <row r="13" spans="1:3" ht="15.6" customHeight="1" x14ac:dyDescent="0.2">
      <c r="A13" s="14" t="s">
        <v>10</v>
      </c>
      <c r="B13" s="13" t="s">
        <v>71</v>
      </c>
      <c r="C13" s="20" t="s">
        <v>169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107" t="s">
        <v>162</v>
      </c>
    </row>
    <row r="19" spans="1:3" ht="15" customHeight="1" x14ac:dyDescent="0.2">
      <c r="A19" s="14">
        <v>2</v>
      </c>
      <c r="B19" s="12" t="s">
        <v>74</v>
      </c>
      <c r="C19" s="108" t="s">
        <v>190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160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ht="25.5" x14ac:dyDescent="0.2">
      <c r="A25" s="14">
        <v>1</v>
      </c>
      <c r="B25" s="9" t="s">
        <v>79</v>
      </c>
      <c r="C25" s="98" t="s">
        <v>162</v>
      </c>
    </row>
    <row r="26" spans="1:3" ht="15" customHeight="1" x14ac:dyDescent="0.2">
      <c r="A26" s="14">
        <v>2</v>
      </c>
      <c r="B26" s="9" t="s">
        <v>80</v>
      </c>
      <c r="C26" s="99" t="s">
        <v>161</v>
      </c>
    </row>
    <row r="27" spans="1:3" ht="29.1" customHeight="1" x14ac:dyDescent="0.2">
      <c r="A27" s="14">
        <v>3</v>
      </c>
      <c r="B27" s="100" t="s">
        <v>170</v>
      </c>
      <c r="C27" s="101">
        <v>1473.83</v>
      </c>
    </row>
    <row r="28" spans="1:3" ht="15" customHeight="1" x14ac:dyDescent="0.2">
      <c r="A28" s="14">
        <v>4</v>
      </c>
      <c r="B28" s="9" t="s">
        <v>81</v>
      </c>
      <c r="C28" s="8" t="str">
        <f>C21</f>
        <v>OPERADOR ETE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3.5" thickBot="1" x14ac:dyDescent="0.25">
      <c r="A32" s="138" t="s">
        <v>5</v>
      </c>
      <c r="B32" s="139"/>
      <c r="C32" s="14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163</v>
      </c>
      <c r="C35" s="30">
        <f>C27</f>
        <v>1473.83</v>
      </c>
    </row>
    <row r="36" spans="1:3" x14ac:dyDescent="0.2">
      <c r="A36" s="14" t="s">
        <v>9</v>
      </c>
      <c r="B36" s="102" t="s">
        <v>171</v>
      </c>
      <c r="C36" s="30">
        <f>(C35/100)*40</f>
        <v>589.53199999999993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3" t="s">
        <v>0</v>
      </c>
      <c r="B38" s="133"/>
      <c r="C38" s="31">
        <f>SUM(C35:C37)</f>
        <v>2063.3620000000001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171.94683333333333</v>
      </c>
    </row>
    <row r="47" spans="1:3" x14ac:dyDescent="0.2">
      <c r="A47" s="14" t="s">
        <v>9</v>
      </c>
      <c r="B47" s="49" t="s">
        <v>57</v>
      </c>
      <c r="C47" s="30">
        <f>C38/12</f>
        <v>171.94683333333333</v>
      </c>
    </row>
    <row r="48" spans="1:3" x14ac:dyDescent="0.2">
      <c r="A48" s="14" t="s">
        <v>10</v>
      </c>
      <c r="B48" s="23" t="s">
        <v>58</v>
      </c>
      <c r="C48" s="30">
        <f>(C38/12)/3</f>
        <v>57.31561111111111</v>
      </c>
    </row>
    <row r="49" spans="1:4" x14ac:dyDescent="0.2">
      <c r="A49" s="133" t="s">
        <v>0</v>
      </c>
      <c r="B49" s="133"/>
      <c r="C49" s="31">
        <f>SUM(C46:C48)</f>
        <v>401.20927777777774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492.91425555555566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61.614281944444457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73.937138333333337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36.968569166666668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24.645712777777781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24.760344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4.9291425555555559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719.76944433333358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197.16570222222225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916.93514655555578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164</v>
      </c>
      <c r="C70" s="95"/>
      <c r="D70" s="19"/>
      <c r="E70" s="19"/>
    </row>
    <row r="71" spans="1:5" x14ac:dyDescent="0.2">
      <c r="A71" s="14" t="s">
        <v>9</v>
      </c>
      <c r="B71" s="23" t="s">
        <v>165</v>
      </c>
      <c r="C71" s="43">
        <f>(37.01*22)-(5.75*22)</f>
        <v>687.71999999999991</v>
      </c>
      <c r="D71" s="18"/>
    </row>
    <row r="72" spans="1:5" x14ac:dyDescent="0.2">
      <c r="A72" s="14" t="s">
        <v>10</v>
      </c>
      <c r="B72" s="23" t="s">
        <v>166</v>
      </c>
      <c r="C72" s="30">
        <v>641.37</v>
      </c>
    </row>
    <row r="73" spans="1:5" s="46" customFormat="1" ht="12.95" customHeight="1" x14ac:dyDescent="0.2">
      <c r="A73" s="44" t="s">
        <v>11</v>
      </c>
      <c r="B73" s="23" t="s">
        <v>167</v>
      </c>
      <c r="C73" s="60">
        <f>(8.23*22)</f>
        <v>181.06</v>
      </c>
    </row>
    <row r="74" spans="1:5" x14ac:dyDescent="0.2">
      <c r="A74" s="133" t="s">
        <v>0</v>
      </c>
      <c r="B74" s="133"/>
      <c r="C74" s="31">
        <f>SUM(C71:C73)</f>
        <v>1510.1499999999999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401.20927777777774</v>
      </c>
    </row>
    <row r="81" spans="1:4" x14ac:dyDescent="0.2">
      <c r="A81" s="14" t="s">
        <v>22</v>
      </c>
      <c r="B81" s="23" t="s">
        <v>23</v>
      </c>
      <c r="C81" s="24">
        <f>D64</f>
        <v>916.93514655555578</v>
      </c>
    </row>
    <row r="82" spans="1:4" x14ac:dyDescent="0.2">
      <c r="A82" s="14" t="s">
        <v>32</v>
      </c>
      <c r="B82" s="23" t="s">
        <v>33</v>
      </c>
      <c r="C82" s="24">
        <f>C74</f>
        <v>1510.1499999999999</v>
      </c>
    </row>
    <row r="83" spans="1:4" x14ac:dyDescent="0.2">
      <c r="A83" s="133" t="s">
        <v>0</v>
      </c>
      <c r="B83" s="133"/>
      <c r="C83" s="25">
        <f>SUM(C80:C82)</f>
        <v>2828.2944243333332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38" t="s">
        <v>36</v>
      </c>
      <c r="B86" s="139"/>
      <c r="C86" s="14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347.65724833333326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27.81257986666666</v>
      </c>
    </row>
    <row r="91" spans="1:4" x14ac:dyDescent="0.2">
      <c r="A91" s="14" t="s">
        <v>10</v>
      </c>
      <c r="B91" s="32" t="s">
        <v>39</v>
      </c>
      <c r="C91" s="33">
        <f>(D63*40%)</f>
        <v>78.866280888888909</v>
      </c>
    </row>
    <row r="92" spans="1:4" x14ac:dyDescent="0.2">
      <c r="A92" s="145" t="s">
        <v>61</v>
      </c>
      <c r="B92" s="145"/>
      <c r="C92" s="31">
        <f>(C89+C91)*33.55%</f>
        <v>143.09864405405554</v>
      </c>
    </row>
    <row r="93" spans="1:4" ht="25.5" x14ac:dyDescent="0.2">
      <c r="A93" s="14" t="s">
        <v>11</v>
      </c>
      <c r="B93" s="34" t="s">
        <v>85</v>
      </c>
      <c r="C93" s="33">
        <f>C38*0.194%</f>
        <v>4.0029222799999999</v>
      </c>
    </row>
    <row r="94" spans="1:4" x14ac:dyDescent="0.2">
      <c r="A94" s="14" t="s">
        <v>12</v>
      </c>
      <c r="B94" s="32" t="s">
        <v>40</v>
      </c>
      <c r="C94" s="30">
        <f>(C93*C64)</f>
        <v>1.4730753990400001</v>
      </c>
    </row>
    <row r="95" spans="1:4" x14ac:dyDescent="0.2">
      <c r="A95" s="14" t="s">
        <v>13</v>
      </c>
      <c r="B95" s="32" t="s">
        <v>41</v>
      </c>
      <c r="C95" s="30">
        <f>C91</f>
        <v>78.866280888888909</v>
      </c>
    </row>
    <row r="96" spans="1:4" x14ac:dyDescent="0.2">
      <c r="A96" s="145" t="s">
        <v>62</v>
      </c>
      <c r="B96" s="145"/>
      <c r="C96" s="31">
        <f>(C93+C95)*33.55%</f>
        <v>27.802617663162223</v>
      </c>
    </row>
    <row r="97" spans="1:6" x14ac:dyDescent="0.2">
      <c r="A97" s="133" t="s">
        <v>63</v>
      </c>
      <c r="B97" s="133"/>
      <c r="C97" s="35">
        <f>C49*0.75%</f>
        <v>3.009069583333333</v>
      </c>
      <c r="D97" s="18"/>
    </row>
    <row r="98" spans="1:6" x14ac:dyDescent="0.2">
      <c r="A98" s="137" t="s">
        <v>64</v>
      </c>
      <c r="B98" s="137"/>
      <c r="C98" s="36">
        <f>(C92+C96)-C97</f>
        <v>167.89219213388444</v>
      </c>
    </row>
    <row r="100" spans="1:6" ht="13.5" thickBot="1" x14ac:dyDescent="0.25"/>
    <row r="101" spans="1:6" ht="13.5" thickBot="1" x14ac:dyDescent="0.25">
      <c r="A101" s="138" t="s">
        <v>42</v>
      </c>
      <c r="B101" s="139"/>
      <c r="C101" s="140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55.563390999999996</v>
      </c>
      <c r="D106" s="18"/>
    </row>
    <row r="107" spans="1:6" x14ac:dyDescent="0.2">
      <c r="A107" s="50" t="s">
        <v>9</v>
      </c>
      <c r="B107" s="103" t="s">
        <v>173</v>
      </c>
      <c r="C107" s="52">
        <f>(C38+C83+C98)/30*29.4737/12</f>
        <v>414.23227238102731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469.79566338102734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469.79566338102734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469.79566338102734</v>
      </c>
    </row>
    <row r="129" spans="1:6" ht="13.5" thickBot="1" x14ac:dyDescent="0.25"/>
    <row r="130" spans="1:6" ht="13.5" thickBot="1" x14ac:dyDescent="0.25">
      <c r="A130" s="138" t="s">
        <v>51</v>
      </c>
      <c r="B130" s="139"/>
      <c r="C130" s="14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456.62566666666669</v>
      </c>
    </row>
    <row r="140" spans="1:6" x14ac:dyDescent="0.2">
      <c r="A140" s="142" t="s">
        <v>110</v>
      </c>
      <c r="B140" s="142"/>
      <c r="C140" s="142"/>
      <c r="D140" s="142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3" t="s">
        <v>30</v>
      </c>
      <c r="B143" s="133"/>
      <c r="C143" s="105">
        <v>0.24690000000000001</v>
      </c>
      <c r="D143" s="25">
        <f>C143*C154</f>
        <v>1477.9359797945317</v>
      </c>
    </row>
    <row r="144" spans="1:6" x14ac:dyDescent="0.2">
      <c r="C144" s="128"/>
    </row>
    <row r="145" spans="1:4" ht="13.5" thickBot="1" x14ac:dyDescent="0.25"/>
    <row r="146" spans="1:4" ht="13.5" thickBot="1" x14ac:dyDescent="0.25">
      <c r="A146" s="130" t="s">
        <v>53</v>
      </c>
      <c r="B146" s="131"/>
      <c r="C146" s="132"/>
    </row>
    <row r="148" spans="1:4" x14ac:dyDescent="0.2">
      <c r="A148" s="58"/>
      <c r="B148" s="58" t="s">
        <v>54</v>
      </c>
      <c r="C148" s="58" t="s">
        <v>7</v>
      </c>
    </row>
    <row r="149" spans="1:4" x14ac:dyDescent="0.2">
      <c r="A149" s="58" t="s">
        <v>8</v>
      </c>
      <c r="B149" s="23" t="s">
        <v>5</v>
      </c>
      <c r="C149" s="26">
        <f>C38</f>
        <v>2063.3620000000001</v>
      </c>
    </row>
    <row r="150" spans="1:4" x14ac:dyDescent="0.2">
      <c r="A150" s="58" t="s">
        <v>9</v>
      </c>
      <c r="B150" s="23" t="s">
        <v>16</v>
      </c>
      <c r="C150" s="26">
        <f>C83</f>
        <v>2828.2944243333332</v>
      </c>
    </row>
    <row r="151" spans="1:4" x14ac:dyDescent="0.2">
      <c r="A151" s="58" t="s">
        <v>10</v>
      </c>
      <c r="B151" s="23" t="s">
        <v>36</v>
      </c>
      <c r="C151" s="26">
        <f>C98</f>
        <v>167.89219213388444</v>
      </c>
    </row>
    <row r="152" spans="1:4" x14ac:dyDescent="0.2">
      <c r="A152" s="58" t="s">
        <v>11</v>
      </c>
      <c r="B152" s="27" t="s">
        <v>42</v>
      </c>
      <c r="C152" s="26">
        <f>C127</f>
        <v>469.79566338102734</v>
      </c>
    </row>
    <row r="153" spans="1:4" x14ac:dyDescent="0.2">
      <c r="A153" s="58" t="s">
        <v>12</v>
      </c>
      <c r="B153" s="23" t="s">
        <v>51</v>
      </c>
      <c r="C153" s="26">
        <f>C137</f>
        <v>456.62566666666669</v>
      </c>
    </row>
    <row r="154" spans="1:4" x14ac:dyDescent="0.2">
      <c r="A154" s="133" t="s">
        <v>55</v>
      </c>
      <c r="B154" s="133"/>
      <c r="C154" s="28">
        <f>SUM(C149:C153)</f>
        <v>5985.9699465149115</v>
      </c>
    </row>
    <row r="155" spans="1:4" x14ac:dyDescent="0.2">
      <c r="A155" s="58" t="s">
        <v>13</v>
      </c>
      <c r="B155" s="104" t="s">
        <v>112</v>
      </c>
      <c r="C155" s="68">
        <f>D143</f>
        <v>1477.9359797945317</v>
      </c>
    </row>
    <row r="156" spans="1:4" x14ac:dyDescent="0.2">
      <c r="A156" s="133" t="s">
        <v>56</v>
      </c>
      <c r="B156" s="134"/>
      <c r="C156" s="29">
        <f>C154+C155</f>
        <v>7463.9059263094432</v>
      </c>
    </row>
    <row r="157" spans="1:4" ht="14.65" customHeight="1" x14ac:dyDescent="0.2">
      <c r="A157" s="135" t="s">
        <v>168</v>
      </c>
      <c r="B157" s="135"/>
      <c r="C157" s="96">
        <f>C156/220</f>
        <v>33.926845119588378</v>
      </c>
    </row>
    <row r="158" spans="1:4" x14ac:dyDescent="0.2">
      <c r="A158" s="161" t="s">
        <v>174</v>
      </c>
      <c r="B158" s="161"/>
      <c r="C158" s="97">
        <f>48*C157</f>
        <v>1628.4885657402422</v>
      </c>
      <c r="D158" s="18"/>
    </row>
  </sheetData>
  <mergeCells count="41">
    <mergeCell ref="A157:B157"/>
    <mergeCell ref="A158:B158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74486-53C6-47F3-857C-B1A6F13B9567}">
  <sheetPr>
    <pageSetUpPr fitToPage="1"/>
  </sheetPr>
  <dimension ref="A1:F156"/>
  <sheetViews>
    <sheetView showGridLines="0" topLeftCell="A130" zoomScaleNormal="100" workbookViewId="0">
      <selection activeCell="C55" sqref="C55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42"/>
      <c r="C3" s="42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86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57" t="s">
        <v>198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tr">
        <f>C18</f>
        <v>MECÂNICO EM REFRIGERAÇÃO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ht="15" customHeight="1" x14ac:dyDescent="0.2">
      <c r="A25" s="14">
        <v>1</v>
      </c>
      <c r="B25" s="9" t="s">
        <v>79</v>
      </c>
      <c r="C25" s="10" t="str">
        <f>C18</f>
        <v>MECÂNICO EM REFRIGERAÇÃO</v>
      </c>
    </row>
    <row r="26" spans="1:3" ht="15" customHeight="1" x14ac:dyDescent="0.2">
      <c r="A26" s="14">
        <v>2</v>
      </c>
      <c r="B26" s="9" t="s">
        <v>80</v>
      </c>
      <c r="C26" s="21" t="s">
        <v>197</v>
      </c>
    </row>
    <row r="27" spans="1:3" ht="29.1" customHeight="1" x14ac:dyDescent="0.2">
      <c r="A27" s="14">
        <v>3</v>
      </c>
      <c r="B27" s="100" t="s">
        <v>202</v>
      </c>
      <c r="C27" s="101">
        <v>2136.4</v>
      </c>
    </row>
    <row r="28" spans="1:3" ht="15" customHeight="1" x14ac:dyDescent="0.2">
      <c r="A28" s="14">
        <v>4</v>
      </c>
      <c r="B28" s="9" t="s">
        <v>81</v>
      </c>
      <c r="C28" s="8" t="str">
        <f>C18</f>
        <v>MECÂNICO EM REFRIGERAÇÃO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3.5" thickBot="1" x14ac:dyDescent="0.25">
      <c r="A32" s="138" t="s">
        <v>5</v>
      </c>
      <c r="B32" s="139"/>
      <c r="C32" s="14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196</v>
      </c>
      <c r="C35" s="30">
        <f>C27</f>
        <v>2136.4</v>
      </c>
    </row>
    <row r="36" spans="1:3" x14ac:dyDescent="0.2">
      <c r="A36" s="14" t="s">
        <v>9</v>
      </c>
      <c r="B36" s="102" t="s">
        <v>192</v>
      </c>
      <c r="C36" s="30">
        <v>0</v>
      </c>
    </row>
    <row r="37" spans="1:3" x14ac:dyDescent="0.2">
      <c r="A37" s="14" t="s">
        <v>10</v>
      </c>
      <c r="B37" s="23" t="s">
        <v>195</v>
      </c>
      <c r="C37" s="30"/>
    </row>
    <row r="38" spans="1:3" x14ac:dyDescent="0.2">
      <c r="A38" s="133" t="s">
        <v>0</v>
      </c>
      <c r="B38" s="133"/>
      <c r="C38" s="31">
        <f>SUM(C35:C37)</f>
        <v>2136.4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178.03333333333333</v>
      </c>
    </row>
    <row r="47" spans="1:3" x14ac:dyDescent="0.2">
      <c r="A47" s="14" t="s">
        <v>9</v>
      </c>
      <c r="B47" s="49" t="s">
        <v>57</v>
      </c>
      <c r="C47" s="30">
        <f>C38/12</f>
        <v>178.03333333333333</v>
      </c>
    </row>
    <row r="48" spans="1:3" x14ac:dyDescent="0.2">
      <c r="A48" s="14" t="s">
        <v>10</v>
      </c>
      <c r="B48" s="23" t="s">
        <v>58</v>
      </c>
      <c r="C48" s="30">
        <f>(C38/12)/3</f>
        <v>59.344444444444441</v>
      </c>
    </row>
    <row r="49" spans="1:4" x14ac:dyDescent="0.2">
      <c r="A49" s="133" t="s">
        <v>0</v>
      </c>
      <c r="B49" s="133"/>
      <c r="C49" s="31">
        <f>SUM(C46:C48)</f>
        <v>415.4111111111111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510.36222222222227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63.795277777777784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76.554333333333332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38.277166666666666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25.518111111111111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25.636800000000001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5.1036222222222225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745.24753333333342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204.14488888888889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949.39242222222231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106</v>
      </c>
      <c r="C70" s="43">
        <f>(4.95*2*22)-(C35/100)*6</f>
        <v>89.616000000000014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3" t="s">
        <v>0</v>
      </c>
      <c r="B74" s="133"/>
      <c r="C74" s="31">
        <f>SUM(C70:C73)</f>
        <v>655.89300000000003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415.4111111111111</v>
      </c>
    </row>
    <row r="81" spans="1:4" x14ac:dyDescent="0.2">
      <c r="A81" s="14" t="s">
        <v>22</v>
      </c>
      <c r="B81" s="23" t="s">
        <v>23</v>
      </c>
      <c r="C81" s="24">
        <f>D64</f>
        <v>949.39242222222231</v>
      </c>
    </row>
    <row r="82" spans="1:4" x14ac:dyDescent="0.2">
      <c r="A82" s="14" t="s">
        <v>32</v>
      </c>
      <c r="B82" s="23" t="s">
        <v>33</v>
      </c>
      <c r="C82" s="24">
        <f>C74</f>
        <v>655.89300000000003</v>
      </c>
    </row>
    <row r="83" spans="1:4" x14ac:dyDescent="0.2">
      <c r="A83" s="133" t="s">
        <v>0</v>
      </c>
      <c r="B83" s="133"/>
      <c r="C83" s="25">
        <f>SUM(C80:C82)</f>
        <v>2020.6965333333335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38" t="s">
        <v>36</v>
      </c>
      <c r="B86" s="139"/>
      <c r="C86" s="14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284.32075000000003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22.745660000000004</v>
      </c>
    </row>
    <row r="91" spans="1:4" x14ac:dyDescent="0.2">
      <c r="A91" s="14" t="s">
        <v>10</v>
      </c>
      <c r="B91" s="32" t="s">
        <v>39</v>
      </c>
      <c r="C91" s="33">
        <f>(D63*40%)</f>
        <v>81.65795555555556</v>
      </c>
    </row>
    <row r="92" spans="1:4" x14ac:dyDescent="0.2">
      <c r="A92" s="145" t="s">
        <v>61</v>
      </c>
      <c r="B92" s="145"/>
      <c r="C92" s="31">
        <f>(C89+C91)*33.55%</f>
        <v>122.78585571388889</v>
      </c>
    </row>
    <row r="93" spans="1:4" ht="25.5" x14ac:dyDescent="0.2">
      <c r="A93" s="14" t="s">
        <v>11</v>
      </c>
      <c r="B93" s="34" t="s">
        <v>85</v>
      </c>
      <c r="C93" s="33">
        <f>C38*0.194%</f>
        <v>4.1446160000000001</v>
      </c>
    </row>
    <row r="94" spans="1:4" x14ac:dyDescent="0.2">
      <c r="A94" s="14" t="s">
        <v>12</v>
      </c>
      <c r="B94" s="32" t="s">
        <v>40</v>
      </c>
      <c r="C94" s="30">
        <f>(C93*C64)</f>
        <v>1.5252186880000003</v>
      </c>
    </row>
    <row r="95" spans="1:4" x14ac:dyDescent="0.2">
      <c r="A95" s="14" t="s">
        <v>13</v>
      </c>
      <c r="B95" s="32" t="s">
        <v>41</v>
      </c>
      <c r="C95" s="30">
        <f>C91</f>
        <v>81.65795555555556</v>
      </c>
    </row>
    <row r="96" spans="1:4" x14ac:dyDescent="0.2">
      <c r="A96" s="145" t="s">
        <v>62</v>
      </c>
      <c r="B96" s="145"/>
      <c r="C96" s="31">
        <f>(C93+C95)*33.55%</f>
        <v>28.786762756888887</v>
      </c>
    </row>
    <row r="97" spans="1:6" x14ac:dyDescent="0.2">
      <c r="A97" s="133" t="s">
        <v>63</v>
      </c>
      <c r="B97" s="133"/>
      <c r="C97" s="35">
        <f>C49*0.75%</f>
        <v>3.1155833333333329</v>
      </c>
      <c r="D97" s="18"/>
    </row>
    <row r="98" spans="1:6" x14ac:dyDescent="0.2">
      <c r="A98" s="137" t="s">
        <v>64</v>
      </c>
      <c r="B98" s="137"/>
      <c r="C98" s="36">
        <f>(C92+C96)-C97</f>
        <v>148.45703513744445</v>
      </c>
    </row>
    <row r="100" spans="1:6" ht="13.5" thickBot="1" x14ac:dyDescent="0.25"/>
    <row r="101" spans="1:6" ht="13.5" thickBot="1" x14ac:dyDescent="0.25">
      <c r="A101" s="138" t="s">
        <v>42</v>
      </c>
      <c r="B101" s="139"/>
      <c r="C101" s="140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80.542279999999991</v>
      </c>
      <c r="D106" s="18"/>
    </row>
    <row r="107" spans="1:6" x14ac:dyDescent="0.2">
      <c r="A107" s="50" t="s">
        <v>9</v>
      </c>
      <c r="B107" s="103" t="s">
        <v>173</v>
      </c>
      <c r="C107" s="52">
        <f>(C38+C83+C98)/30*29.4737/12</f>
        <v>352.50165058621434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433.04393058621434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433.04393058621434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433.04393058621434</v>
      </c>
    </row>
    <row r="129" spans="1:6" ht="13.5" thickBot="1" x14ac:dyDescent="0.25"/>
    <row r="130" spans="1:6" ht="13.5" thickBot="1" x14ac:dyDescent="0.25">
      <c r="A130" s="138" t="s">
        <v>51</v>
      </c>
      <c r="B130" s="139"/>
      <c r="C130" s="14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456.62566666666669</v>
      </c>
    </row>
    <row r="140" spans="1:6" x14ac:dyDescent="0.2">
      <c r="A140" s="142" t="s">
        <v>110</v>
      </c>
      <c r="B140" s="142"/>
      <c r="C140" s="142"/>
      <c r="D140" s="142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3" t="s">
        <v>30</v>
      </c>
      <c r="B143" s="133"/>
      <c r="C143" s="105">
        <v>0.24690000000000001</v>
      </c>
      <c r="D143" s="25">
        <f>C143*C154</f>
        <v>1282.7005996171715</v>
      </c>
    </row>
    <row r="145" spans="1:3" ht="13.5" thickBot="1" x14ac:dyDescent="0.25"/>
    <row r="146" spans="1:3" ht="13.5" thickBot="1" x14ac:dyDescent="0.25">
      <c r="A146" s="130" t="s">
        <v>53</v>
      </c>
      <c r="B146" s="131"/>
      <c r="C146" s="132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2136.4</v>
      </c>
    </row>
    <row r="150" spans="1:3" x14ac:dyDescent="0.2">
      <c r="A150" s="58" t="s">
        <v>9</v>
      </c>
      <c r="B150" s="23" t="s">
        <v>16</v>
      </c>
      <c r="C150" s="26">
        <f>C83</f>
        <v>2020.6965333333335</v>
      </c>
    </row>
    <row r="151" spans="1:3" x14ac:dyDescent="0.2">
      <c r="A151" s="58" t="s">
        <v>10</v>
      </c>
      <c r="B151" s="23" t="s">
        <v>36</v>
      </c>
      <c r="C151" s="26">
        <f>C98</f>
        <v>148.45703513744445</v>
      </c>
    </row>
    <row r="152" spans="1:3" x14ac:dyDescent="0.2">
      <c r="A152" s="58" t="s">
        <v>11</v>
      </c>
      <c r="B152" s="27" t="s">
        <v>42</v>
      </c>
      <c r="C152" s="26">
        <f>C127</f>
        <v>433.04393058621434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3" t="s">
        <v>55</v>
      </c>
      <c r="B154" s="133"/>
      <c r="C154" s="28">
        <f>SUM(C149:C153)</f>
        <v>5195.2231657236589</v>
      </c>
    </row>
    <row r="155" spans="1:3" x14ac:dyDescent="0.2">
      <c r="A155" s="58" t="s">
        <v>13</v>
      </c>
      <c r="B155" s="104" t="s">
        <v>112</v>
      </c>
      <c r="C155" s="68">
        <f>D143</f>
        <v>1282.7005996171715</v>
      </c>
    </row>
    <row r="156" spans="1:3" x14ac:dyDescent="0.2">
      <c r="A156" s="133" t="s">
        <v>56</v>
      </c>
      <c r="B156" s="134"/>
      <c r="C156" s="29">
        <f>C154+C155</f>
        <v>6477.9237653408309</v>
      </c>
    </row>
  </sheetData>
  <mergeCells count="39">
    <mergeCell ref="A10:C10"/>
    <mergeCell ref="A1:C1"/>
    <mergeCell ref="A2:C2"/>
    <mergeCell ref="A4:C4"/>
    <mergeCell ref="A5:C5"/>
    <mergeCell ref="A6:C6"/>
    <mergeCell ref="A74:B74"/>
    <mergeCell ref="A17:C17"/>
    <mergeCell ref="A24:C24"/>
    <mergeCell ref="A32:C32"/>
    <mergeCell ref="A38:B38"/>
    <mergeCell ref="A41:C41"/>
    <mergeCell ref="A43:C43"/>
    <mergeCell ref="A49:B49"/>
    <mergeCell ref="A52:D52"/>
    <mergeCell ref="A62:B62"/>
    <mergeCell ref="A64:B64"/>
    <mergeCell ref="A67:C67"/>
    <mergeCell ref="A119:B119"/>
    <mergeCell ref="A77:C77"/>
    <mergeCell ref="A83:B83"/>
    <mergeCell ref="A86:C86"/>
    <mergeCell ref="A92:B92"/>
    <mergeCell ref="A96:B96"/>
    <mergeCell ref="A97:B97"/>
    <mergeCell ref="A98:B98"/>
    <mergeCell ref="A101:C101"/>
    <mergeCell ref="A103:C103"/>
    <mergeCell ref="A112:B112"/>
    <mergeCell ref="A115:C115"/>
    <mergeCell ref="A146:C146"/>
    <mergeCell ref="A154:B154"/>
    <mergeCell ref="A156:B156"/>
    <mergeCell ref="A122:C122"/>
    <mergeCell ref="A127:B127"/>
    <mergeCell ref="A130:C130"/>
    <mergeCell ref="A137:B137"/>
    <mergeCell ref="A140:D140"/>
    <mergeCell ref="A143:B143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793FA-DDCB-46ED-92CC-0D3026ABDB7E}">
  <sheetPr>
    <pageSetUpPr fitToPage="1"/>
  </sheetPr>
  <dimension ref="A1:F156"/>
  <sheetViews>
    <sheetView showGridLines="0" topLeftCell="A37" zoomScaleNormal="100" workbookViewId="0">
      <selection activeCell="E82" sqref="E82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42"/>
      <c r="C3" s="42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86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57" t="s">
        <v>194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tr">
        <f>C18</f>
        <v>TÉCNICO ELETROTÉCNICO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ht="15" customHeight="1" x14ac:dyDescent="0.2">
      <c r="A25" s="14">
        <v>1</v>
      </c>
      <c r="B25" s="9" t="s">
        <v>79</v>
      </c>
      <c r="C25" s="10" t="str">
        <f>C18</f>
        <v>TÉCNICO ELETROTÉCNICO</v>
      </c>
    </row>
    <row r="26" spans="1:3" ht="15" customHeight="1" x14ac:dyDescent="0.2">
      <c r="A26" s="14">
        <v>2</v>
      </c>
      <c r="B26" s="9" t="s">
        <v>80</v>
      </c>
      <c r="C26" s="21" t="s">
        <v>185</v>
      </c>
    </row>
    <row r="27" spans="1:3" ht="29.1" customHeight="1" x14ac:dyDescent="0.2">
      <c r="A27" s="14">
        <v>3</v>
      </c>
      <c r="B27" s="100" t="s">
        <v>202</v>
      </c>
      <c r="C27" s="101">
        <v>2789.19</v>
      </c>
    </row>
    <row r="28" spans="1:3" ht="15" customHeight="1" x14ac:dyDescent="0.2">
      <c r="A28" s="14">
        <v>4</v>
      </c>
      <c r="B28" s="9" t="s">
        <v>81</v>
      </c>
      <c r="C28" s="8" t="str">
        <f>C18</f>
        <v>TÉCNICO ELETROTÉCNICO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3.5" thickBot="1" x14ac:dyDescent="0.25">
      <c r="A32" s="138" t="s">
        <v>5</v>
      </c>
      <c r="B32" s="139"/>
      <c r="C32" s="14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196</v>
      </c>
      <c r="C35" s="30">
        <f>C27</f>
        <v>2789.19</v>
      </c>
    </row>
    <row r="36" spans="1:3" x14ac:dyDescent="0.2">
      <c r="A36" s="14" t="s">
        <v>9</v>
      </c>
      <c r="B36" s="102" t="s">
        <v>192</v>
      </c>
      <c r="C36" s="30">
        <v>0</v>
      </c>
    </row>
    <row r="37" spans="1:3" x14ac:dyDescent="0.2">
      <c r="A37" s="14" t="s">
        <v>10</v>
      </c>
      <c r="B37" s="23" t="s">
        <v>195</v>
      </c>
      <c r="C37" s="30"/>
    </row>
    <row r="38" spans="1:3" x14ac:dyDescent="0.2">
      <c r="A38" s="133" t="s">
        <v>0</v>
      </c>
      <c r="B38" s="133"/>
      <c r="C38" s="31">
        <f>SUM(C35:C37)</f>
        <v>2789.19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232.4325</v>
      </c>
    </row>
    <row r="47" spans="1:3" x14ac:dyDescent="0.2">
      <c r="A47" s="14" t="s">
        <v>9</v>
      </c>
      <c r="B47" s="49" t="s">
        <v>57</v>
      </c>
      <c r="C47" s="30">
        <f>C38/12</f>
        <v>232.4325</v>
      </c>
    </row>
    <row r="48" spans="1:3" x14ac:dyDescent="0.2">
      <c r="A48" s="14" t="s">
        <v>10</v>
      </c>
      <c r="B48" s="23" t="s">
        <v>58</v>
      </c>
      <c r="C48" s="30">
        <f>(C38/12)/3</f>
        <v>77.477500000000006</v>
      </c>
    </row>
    <row r="49" spans="1:4" x14ac:dyDescent="0.2">
      <c r="A49" s="133" t="s">
        <v>0</v>
      </c>
      <c r="B49" s="133"/>
      <c r="C49" s="31">
        <f>SUM(C46:C48)</f>
        <v>542.34249999999997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666.30650000000014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83.288312500000018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99.945975000000004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49.972987500000002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33.315325000000001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33.470280000000002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6.6630650000000005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972.96244500000023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266.52260000000001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1239.4850450000004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106</v>
      </c>
      <c r="C70" s="43">
        <f>(4.95*2*22)-(C35/100)*6</f>
        <v>50.448599999999999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3" t="s">
        <v>0</v>
      </c>
      <c r="B74" s="133"/>
      <c r="C74" s="31">
        <f>SUM(C70:C73)</f>
        <v>616.72559999999999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542.34249999999997</v>
      </c>
    </row>
    <row r="81" spans="1:4" x14ac:dyDescent="0.2">
      <c r="A81" s="14" t="s">
        <v>22</v>
      </c>
      <c r="B81" s="23" t="s">
        <v>23</v>
      </c>
      <c r="C81" s="24">
        <f>D64</f>
        <v>1239.4850450000004</v>
      </c>
    </row>
    <row r="82" spans="1:4" x14ac:dyDescent="0.2">
      <c r="A82" s="14" t="s">
        <v>32</v>
      </c>
      <c r="B82" s="23" t="s">
        <v>33</v>
      </c>
      <c r="C82" s="24">
        <f>C74</f>
        <v>616.72559999999999</v>
      </c>
    </row>
    <row r="83" spans="1:4" x14ac:dyDescent="0.2">
      <c r="A83" s="133" t="s">
        <v>0</v>
      </c>
      <c r="B83" s="133"/>
      <c r="C83" s="25">
        <f>SUM(C80:C82)</f>
        <v>2398.5531450000003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38" t="s">
        <v>36</v>
      </c>
      <c r="B86" s="139"/>
      <c r="C86" s="14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351.23172500000004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28.098538000000005</v>
      </c>
    </row>
    <row r="91" spans="1:4" x14ac:dyDescent="0.2">
      <c r="A91" s="14" t="s">
        <v>10</v>
      </c>
      <c r="B91" s="32" t="s">
        <v>39</v>
      </c>
      <c r="C91" s="33">
        <f>(D63*40%)</f>
        <v>106.60904000000001</v>
      </c>
    </row>
    <row r="92" spans="1:4" x14ac:dyDescent="0.2">
      <c r="A92" s="145" t="s">
        <v>61</v>
      </c>
      <c r="B92" s="145"/>
      <c r="C92" s="31">
        <f>(C89+C91)*33.55%</f>
        <v>153.6055766575</v>
      </c>
    </row>
    <row r="93" spans="1:4" ht="25.5" x14ac:dyDescent="0.2">
      <c r="A93" s="14" t="s">
        <v>11</v>
      </c>
      <c r="B93" s="34" t="s">
        <v>85</v>
      </c>
      <c r="C93" s="33">
        <f>C38*0.194%</f>
        <v>5.4110286000000007</v>
      </c>
    </row>
    <row r="94" spans="1:4" x14ac:dyDescent="0.2">
      <c r="A94" s="14" t="s">
        <v>12</v>
      </c>
      <c r="B94" s="32" t="s">
        <v>40</v>
      </c>
      <c r="C94" s="30">
        <f>(C93*C64)</f>
        <v>1.9912585248000005</v>
      </c>
    </row>
    <row r="95" spans="1:4" x14ac:dyDescent="0.2">
      <c r="A95" s="14" t="s">
        <v>13</v>
      </c>
      <c r="B95" s="32" t="s">
        <v>41</v>
      </c>
      <c r="C95" s="30">
        <f>C91</f>
        <v>106.60904000000001</v>
      </c>
    </row>
    <row r="96" spans="1:4" x14ac:dyDescent="0.2">
      <c r="A96" s="145" t="s">
        <v>62</v>
      </c>
      <c r="B96" s="145"/>
      <c r="C96" s="31">
        <f>(C93+C95)*33.55%</f>
        <v>37.582733015299993</v>
      </c>
    </row>
    <row r="97" spans="1:6" x14ac:dyDescent="0.2">
      <c r="A97" s="133" t="s">
        <v>63</v>
      </c>
      <c r="B97" s="133"/>
      <c r="C97" s="35">
        <f>C49*0.75%</f>
        <v>4.0675687499999995</v>
      </c>
      <c r="D97" s="18"/>
    </row>
    <row r="98" spans="1:6" x14ac:dyDescent="0.2">
      <c r="A98" s="137" t="s">
        <v>64</v>
      </c>
      <c r="B98" s="137"/>
      <c r="C98" s="36">
        <f>(C92+C96)-C97</f>
        <v>187.1207409228</v>
      </c>
    </row>
    <row r="100" spans="1:6" ht="13.5" thickBot="1" x14ac:dyDescent="0.25"/>
    <row r="101" spans="1:6" ht="13.5" thickBot="1" x14ac:dyDescent="0.25">
      <c r="A101" s="138" t="s">
        <v>42</v>
      </c>
      <c r="B101" s="139"/>
      <c r="C101" s="140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105.152463</v>
      </c>
      <c r="D106" s="18"/>
    </row>
    <row r="107" spans="1:6" x14ac:dyDescent="0.2">
      <c r="A107" s="50" t="s">
        <v>9</v>
      </c>
      <c r="B107" s="103" t="s">
        <v>173</v>
      </c>
      <c r="C107" s="52">
        <f>(C38+C83+C98)/30*29.4737/12</f>
        <v>440.04757142923012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545.20003442923007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545.20003442923007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545.20003442923007</v>
      </c>
    </row>
    <row r="129" spans="1:6" ht="13.5" thickBot="1" x14ac:dyDescent="0.25"/>
    <row r="130" spans="1:6" ht="13.5" thickBot="1" x14ac:dyDescent="0.25">
      <c r="A130" s="138" t="s">
        <v>51</v>
      </c>
      <c r="B130" s="139"/>
      <c r="C130" s="14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456.62566666666669</v>
      </c>
    </row>
    <row r="140" spans="1:6" x14ac:dyDescent="0.2">
      <c r="A140" s="142" t="s">
        <v>110</v>
      </c>
      <c r="B140" s="142"/>
      <c r="C140" s="142"/>
      <c r="D140" s="142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3" t="s">
        <v>30</v>
      </c>
      <c r="B143" s="133"/>
      <c r="C143" s="105">
        <v>0.24690000000000001</v>
      </c>
      <c r="D143" s="25">
        <f>C143*C154</f>
        <v>1574.4046590349164</v>
      </c>
    </row>
    <row r="145" spans="1:3" ht="13.5" thickBot="1" x14ac:dyDescent="0.25"/>
    <row r="146" spans="1:3" ht="13.5" thickBot="1" x14ac:dyDescent="0.25">
      <c r="A146" s="130" t="s">
        <v>53</v>
      </c>
      <c r="B146" s="131"/>
      <c r="C146" s="132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2789.19</v>
      </c>
    </row>
    <row r="150" spans="1:3" x14ac:dyDescent="0.2">
      <c r="A150" s="58" t="s">
        <v>9</v>
      </c>
      <c r="B150" s="23" t="s">
        <v>16</v>
      </c>
      <c r="C150" s="26">
        <f>C83</f>
        <v>2398.5531450000003</v>
      </c>
    </row>
    <row r="151" spans="1:3" x14ac:dyDescent="0.2">
      <c r="A151" s="58" t="s">
        <v>10</v>
      </c>
      <c r="B151" s="23" t="s">
        <v>36</v>
      </c>
      <c r="C151" s="26">
        <f>C98</f>
        <v>187.1207409228</v>
      </c>
    </row>
    <row r="152" spans="1:3" x14ac:dyDescent="0.2">
      <c r="A152" s="58" t="s">
        <v>11</v>
      </c>
      <c r="B152" s="27" t="s">
        <v>42</v>
      </c>
      <c r="C152" s="26">
        <f>C127</f>
        <v>545.20003442923007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3" t="s">
        <v>55</v>
      </c>
      <c r="B154" s="133"/>
      <c r="C154" s="28">
        <f>SUM(C149:C153)</f>
        <v>6376.6895870186972</v>
      </c>
    </row>
    <row r="155" spans="1:3" x14ac:dyDescent="0.2">
      <c r="A155" s="58" t="s">
        <v>13</v>
      </c>
      <c r="B155" s="104" t="s">
        <v>112</v>
      </c>
      <c r="C155" s="68">
        <f>D143</f>
        <v>1574.4046590349164</v>
      </c>
    </row>
    <row r="156" spans="1:3" x14ac:dyDescent="0.2">
      <c r="A156" s="133" t="s">
        <v>56</v>
      </c>
      <c r="B156" s="134"/>
      <c r="C156" s="29">
        <f>C154+C155</f>
        <v>7951.0942460536135</v>
      </c>
    </row>
  </sheetData>
  <mergeCells count="39">
    <mergeCell ref="A10:C10"/>
    <mergeCell ref="A1:C1"/>
    <mergeCell ref="A2:C2"/>
    <mergeCell ref="A4:C4"/>
    <mergeCell ref="A5:C5"/>
    <mergeCell ref="A6:C6"/>
    <mergeCell ref="A74:B74"/>
    <mergeCell ref="A17:C17"/>
    <mergeCell ref="A24:C24"/>
    <mergeCell ref="A32:C32"/>
    <mergeCell ref="A38:B38"/>
    <mergeCell ref="A41:C41"/>
    <mergeCell ref="A43:C43"/>
    <mergeCell ref="A49:B49"/>
    <mergeCell ref="A52:D52"/>
    <mergeCell ref="A62:B62"/>
    <mergeCell ref="A64:B64"/>
    <mergeCell ref="A67:C67"/>
    <mergeCell ref="A119:B119"/>
    <mergeCell ref="A77:C77"/>
    <mergeCell ref="A83:B83"/>
    <mergeCell ref="A86:C86"/>
    <mergeCell ref="A92:B92"/>
    <mergeCell ref="A96:B96"/>
    <mergeCell ref="A97:B97"/>
    <mergeCell ref="A98:B98"/>
    <mergeCell ref="A101:C101"/>
    <mergeCell ref="A103:C103"/>
    <mergeCell ref="A112:B112"/>
    <mergeCell ref="A115:C115"/>
    <mergeCell ref="A146:C146"/>
    <mergeCell ref="A154:B154"/>
    <mergeCell ref="A156:B156"/>
    <mergeCell ref="A122:C122"/>
    <mergeCell ref="A127:B127"/>
    <mergeCell ref="A130:C130"/>
    <mergeCell ref="A137:B137"/>
    <mergeCell ref="A140:D140"/>
    <mergeCell ref="A143:B143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F3EDC-06A5-4DE6-B883-531B6DA059A8}">
  <sheetPr>
    <pageSetUpPr fitToPage="1"/>
  </sheetPr>
  <dimension ref="A1:F156"/>
  <sheetViews>
    <sheetView showGridLines="0" topLeftCell="A136" zoomScaleNormal="100" workbookViewId="0">
      <selection activeCell="C55" sqref="C55"/>
    </sheetView>
  </sheetViews>
  <sheetFormatPr defaultColWidth="9.140625" defaultRowHeight="12.75" x14ac:dyDescent="0.2"/>
  <cols>
    <col min="1" max="1" width="9.140625" style="2"/>
    <col min="2" max="2" width="61.57031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42"/>
      <c r="C3" s="42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86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57" t="s">
        <v>186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tr">
        <f>C18</f>
        <v>ELETRICISTA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ht="15" customHeight="1" x14ac:dyDescent="0.2">
      <c r="A25" s="14">
        <v>1</v>
      </c>
      <c r="B25" s="9" t="s">
        <v>79</v>
      </c>
      <c r="C25" s="10" t="str">
        <f>C18</f>
        <v>ELETRICISTA</v>
      </c>
    </row>
    <row r="26" spans="1:3" ht="15" customHeight="1" x14ac:dyDescent="0.2">
      <c r="A26" s="14">
        <v>2</v>
      </c>
      <c r="B26" s="9" t="s">
        <v>80</v>
      </c>
      <c r="C26" s="21" t="s">
        <v>189</v>
      </c>
    </row>
    <row r="27" spans="1:3" ht="29.1" customHeight="1" x14ac:dyDescent="0.2">
      <c r="A27" s="14">
        <v>3</v>
      </c>
      <c r="B27" s="100" t="s">
        <v>183</v>
      </c>
      <c r="C27" s="101">
        <v>2370.33</v>
      </c>
    </row>
    <row r="28" spans="1:3" ht="15" customHeight="1" x14ac:dyDescent="0.2">
      <c r="A28" s="14">
        <v>4</v>
      </c>
      <c r="B28" s="9" t="s">
        <v>81</v>
      </c>
      <c r="C28" s="8" t="str">
        <f>C18</f>
        <v>ELETRICISTA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3.5" thickBot="1" x14ac:dyDescent="0.25">
      <c r="A32" s="138" t="s">
        <v>5</v>
      </c>
      <c r="B32" s="139"/>
      <c r="C32" s="14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187</v>
      </c>
      <c r="C35" s="30">
        <f>C27</f>
        <v>2370.33</v>
      </c>
    </row>
    <row r="36" spans="1:3" x14ac:dyDescent="0.2">
      <c r="A36" s="14" t="s">
        <v>9</v>
      </c>
      <c r="B36" s="102" t="s">
        <v>184</v>
      </c>
      <c r="C36" s="30">
        <v>59.18</v>
      </c>
    </row>
    <row r="37" spans="1:3" ht="25.5" x14ac:dyDescent="0.2">
      <c r="A37" s="14" t="s">
        <v>10</v>
      </c>
      <c r="B37" s="23" t="s">
        <v>188</v>
      </c>
      <c r="C37" s="30">
        <f>(C27/100)*30</f>
        <v>711.09899999999993</v>
      </c>
    </row>
    <row r="38" spans="1:3" x14ac:dyDescent="0.2">
      <c r="A38" s="133" t="s">
        <v>0</v>
      </c>
      <c r="B38" s="133"/>
      <c r="C38" s="31">
        <f>SUM(C35:C37)</f>
        <v>3140.6089999999995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261.71741666666662</v>
      </c>
    </row>
    <row r="47" spans="1:3" x14ac:dyDescent="0.2">
      <c r="A47" s="14" t="s">
        <v>9</v>
      </c>
      <c r="B47" s="49" t="s">
        <v>57</v>
      </c>
      <c r="C47" s="30">
        <f>C38/12</f>
        <v>261.71741666666662</v>
      </c>
    </row>
    <row r="48" spans="1:3" x14ac:dyDescent="0.2">
      <c r="A48" s="14" t="s">
        <v>10</v>
      </c>
      <c r="B48" s="23" t="s">
        <v>58</v>
      </c>
      <c r="C48" s="30">
        <f>(C38/12)/3</f>
        <v>87.239138888888874</v>
      </c>
    </row>
    <row r="49" spans="1:4" x14ac:dyDescent="0.2">
      <c r="A49" s="133" t="s">
        <v>0</v>
      </c>
      <c r="B49" s="133"/>
      <c r="C49" s="31">
        <f>SUM(C46:C48)</f>
        <v>610.67397222222212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750.25659444444432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93.78207430555554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112.53848916666664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56.269244583333318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37.512829722222214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37.687307999999994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7.5025659444444432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1095.5491061666667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300.10263777777772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1395.6517439444444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106</v>
      </c>
      <c r="C70" s="43">
        <f>(4.95*2*22)-(C35/100)*6</f>
        <v>75.580200000000019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3" t="s">
        <v>0</v>
      </c>
      <c r="B74" s="133"/>
      <c r="C74" s="31">
        <f>SUM(C70:C73)</f>
        <v>641.85720000000003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610.67397222222212</v>
      </c>
    </row>
    <row r="81" spans="1:4" x14ac:dyDescent="0.2">
      <c r="A81" s="14" t="s">
        <v>22</v>
      </c>
      <c r="B81" s="23" t="s">
        <v>23</v>
      </c>
      <c r="C81" s="24">
        <f>D64</f>
        <v>1395.6517439444444</v>
      </c>
    </row>
    <row r="82" spans="1:4" x14ac:dyDescent="0.2">
      <c r="A82" s="14" t="s">
        <v>32</v>
      </c>
      <c r="B82" s="23" t="s">
        <v>33</v>
      </c>
      <c r="C82" s="24">
        <f>C74</f>
        <v>641.85720000000003</v>
      </c>
    </row>
    <row r="83" spans="1:4" x14ac:dyDescent="0.2">
      <c r="A83" s="133" t="s">
        <v>0</v>
      </c>
      <c r="B83" s="133"/>
      <c r="C83" s="25">
        <f>SUM(C80:C82)</f>
        <v>2648.1829161666665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38" t="s">
        <v>36</v>
      </c>
      <c r="B86" s="139"/>
      <c r="C86" s="14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391.1035675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31.288285399999999</v>
      </c>
    </row>
    <row r="91" spans="1:4" x14ac:dyDescent="0.2">
      <c r="A91" s="14" t="s">
        <v>10</v>
      </c>
      <c r="B91" s="32" t="s">
        <v>39</v>
      </c>
      <c r="C91" s="33">
        <f>(D63*40%)</f>
        <v>120.04105511111109</v>
      </c>
    </row>
    <row r="92" spans="1:4" x14ac:dyDescent="0.2">
      <c r="A92" s="145" t="s">
        <v>61</v>
      </c>
      <c r="B92" s="145"/>
      <c r="C92" s="31">
        <f>(C89+C91)*33.55%</f>
        <v>171.48902088602776</v>
      </c>
    </row>
    <row r="93" spans="1:4" ht="38.25" x14ac:dyDescent="0.2">
      <c r="A93" s="14" t="s">
        <v>11</v>
      </c>
      <c r="B93" s="34" t="s">
        <v>85</v>
      </c>
      <c r="C93" s="33">
        <f>C38*0.194%</f>
        <v>6.0927814599999994</v>
      </c>
    </row>
    <row r="94" spans="1:4" ht="25.5" x14ac:dyDescent="0.2">
      <c r="A94" s="14" t="s">
        <v>12</v>
      </c>
      <c r="B94" s="32" t="s">
        <v>40</v>
      </c>
      <c r="C94" s="30">
        <f>(C93*C64)</f>
        <v>2.2421435772800002</v>
      </c>
    </row>
    <row r="95" spans="1:4" x14ac:dyDescent="0.2">
      <c r="A95" s="14" t="s">
        <v>13</v>
      </c>
      <c r="B95" s="32" t="s">
        <v>41</v>
      </c>
      <c r="C95" s="30">
        <f>C91</f>
        <v>120.04105511111109</v>
      </c>
    </row>
    <row r="96" spans="1:4" x14ac:dyDescent="0.2">
      <c r="A96" s="145" t="s">
        <v>62</v>
      </c>
      <c r="B96" s="145"/>
      <c r="C96" s="31">
        <f>(C93+C95)*33.55%</f>
        <v>42.317902169607763</v>
      </c>
    </row>
    <row r="97" spans="1:6" x14ac:dyDescent="0.2">
      <c r="A97" s="133" t="s">
        <v>63</v>
      </c>
      <c r="B97" s="133"/>
      <c r="C97" s="35">
        <f>C49*0.75%</f>
        <v>4.5800547916666661</v>
      </c>
      <c r="D97" s="18"/>
    </row>
    <row r="98" spans="1:6" x14ac:dyDescent="0.2">
      <c r="A98" s="137" t="s">
        <v>64</v>
      </c>
      <c r="B98" s="137"/>
      <c r="C98" s="36">
        <f>(C92+C96)-C97</f>
        <v>209.22686826396887</v>
      </c>
    </row>
    <row r="100" spans="1:6" ht="13.5" thickBot="1" x14ac:dyDescent="0.25"/>
    <row r="101" spans="1:6" ht="13.5" thickBot="1" x14ac:dyDescent="0.25">
      <c r="A101" s="138" t="s">
        <v>42</v>
      </c>
      <c r="B101" s="139"/>
      <c r="C101" s="140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89.361440999999985</v>
      </c>
      <c r="D106" s="18"/>
    </row>
    <row r="107" spans="1:6" x14ac:dyDescent="0.2">
      <c r="A107" s="50" t="s">
        <v>9</v>
      </c>
      <c r="B107" s="103" t="s">
        <v>173</v>
      </c>
      <c r="C107" s="52">
        <f>(C38+C83+C98)/30*29.4737/12</f>
        <v>491.06612846298117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580.42756946298118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580.42756946298118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580.42756946298118</v>
      </c>
    </row>
    <row r="129" spans="1:6" ht="13.5" thickBot="1" x14ac:dyDescent="0.25"/>
    <row r="130" spans="1:6" ht="13.5" thickBot="1" x14ac:dyDescent="0.25">
      <c r="A130" s="138" t="s">
        <v>51</v>
      </c>
      <c r="B130" s="139"/>
      <c r="C130" s="14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456.62566666666669</v>
      </c>
    </row>
    <row r="140" spans="1:6" x14ac:dyDescent="0.2">
      <c r="A140" s="142" t="s">
        <v>110</v>
      </c>
      <c r="B140" s="142"/>
      <c r="C140" s="142"/>
      <c r="D140" s="142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3" t="s">
        <v>30</v>
      </c>
      <c r="B143" s="133"/>
      <c r="C143" s="105">
        <v>0.24690000000000001</v>
      </c>
      <c r="D143" s="25">
        <f>C143*C154</f>
        <v>1736.959281876334</v>
      </c>
    </row>
    <row r="145" spans="1:3" ht="13.5" thickBot="1" x14ac:dyDescent="0.25"/>
    <row r="146" spans="1:3" ht="13.5" thickBot="1" x14ac:dyDescent="0.25">
      <c r="A146" s="130" t="s">
        <v>53</v>
      </c>
      <c r="B146" s="131"/>
      <c r="C146" s="132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3140.6089999999995</v>
      </c>
    </row>
    <row r="150" spans="1:3" x14ac:dyDescent="0.2">
      <c r="A150" s="58" t="s">
        <v>9</v>
      </c>
      <c r="B150" s="23" t="s">
        <v>16</v>
      </c>
      <c r="C150" s="26">
        <f>C83</f>
        <v>2648.1829161666665</v>
      </c>
    </row>
    <row r="151" spans="1:3" x14ac:dyDescent="0.2">
      <c r="A151" s="58" t="s">
        <v>10</v>
      </c>
      <c r="B151" s="23" t="s">
        <v>36</v>
      </c>
      <c r="C151" s="26">
        <f>C98</f>
        <v>209.22686826396887</v>
      </c>
    </row>
    <row r="152" spans="1:3" x14ac:dyDescent="0.2">
      <c r="A152" s="58" t="s">
        <v>11</v>
      </c>
      <c r="B152" s="27" t="s">
        <v>42</v>
      </c>
      <c r="C152" s="26">
        <f>C127</f>
        <v>580.42756946298118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3" t="s">
        <v>55</v>
      </c>
      <c r="B154" s="133"/>
      <c r="C154" s="28">
        <f>SUM(C149:C153)</f>
        <v>7035.0720205602829</v>
      </c>
    </row>
    <row r="155" spans="1:3" x14ac:dyDescent="0.2">
      <c r="A155" s="58" t="s">
        <v>13</v>
      </c>
      <c r="B155" s="104" t="s">
        <v>112</v>
      </c>
      <c r="C155" s="68">
        <f>D143</f>
        <v>1736.959281876334</v>
      </c>
    </row>
    <row r="156" spans="1:3" x14ac:dyDescent="0.2">
      <c r="A156" s="133" t="s">
        <v>56</v>
      </c>
      <c r="B156" s="134"/>
      <c r="C156" s="29">
        <f>C154+C155</f>
        <v>8772.0313024366169</v>
      </c>
    </row>
  </sheetData>
  <mergeCells count="39"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E31E8-7AF2-4C8E-AE4F-EA85F95C4FAA}">
  <sheetPr>
    <pageSetUpPr fitToPage="1"/>
  </sheetPr>
  <dimension ref="A1:F156"/>
  <sheetViews>
    <sheetView showGridLines="0" topLeftCell="A121" zoomScaleNormal="100" workbookViewId="0">
      <selection activeCell="H52" sqref="H52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42"/>
      <c r="C3" s="42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86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92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95</v>
      </c>
      <c r="C27" s="94">
        <v>3031.58</v>
      </c>
    </row>
    <row r="28" spans="1:3" ht="15" customHeight="1" x14ac:dyDescent="0.2">
      <c r="A28" s="14">
        <v>4</v>
      </c>
      <c r="B28" s="9" t="s">
        <v>81</v>
      </c>
      <c r="C28" s="8" t="str">
        <f>C21</f>
        <v>OFICIAL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6" t="s">
        <v>5</v>
      </c>
      <c r="B32" s="157"/>
      <c r="C32" s="158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3031.58</v>
      </c>
    </row>
    <row r="36" spans="1:3" ht="15" x14ac:dyDescent="0.2">
      <c r="A36" s="14" t="s">
        <v>9</v>
      </c>
      <c r="B36" s="48" t="s">
        <v>103</v>
      </c>
      <c r="C36" s="30">
        <v>59.18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3" t="s">
        <v>0</v>
      </c>
      <c r="B38" s="133"/>
      <c r="C38" s="31">
        <f>SUM(C35:C37)</f>
        <v>3090.7599999999998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257.56333333333333</v>
      </c>
    </row>
    <row r="47" spans="1:3" x14ac:dyDescent="0.2">
      <c r="A47" s="14" t="s">
        <v>9</v>
      </c>
      <c r="B47" s="49" t="s">
        <v>57</v>
      </c>
      <c r="C47" s="30">
        <f>C38/12</f>
        <v>257.56333333333333</v>
      </c>
    </row>
    <row r="48" spans="1:3" x14ac:dyDescent="0.2">
      <c r="A48" s="14" t="s">
        <v>10</v>
      </c>
      <c r="B48" s="23" t="s">
        <v>58</v>
      </c>
      <c r="C48" s="30">
        <f>(C38/12)/3</f>
        <v>85.854444444444439</v>
      </c>
    </row>
    <row r="49" spans="1:4" x14ac:dyDescent="0.2">
      <c r="A49" s="133" t="s">
        <v>0</v>
      </c>
      <c r="B49" s="133"/>
      <c r="C49" s="31">
        <f>SUM(C46:C48)</f>
        <v>600.98111111111109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738.34822222222226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92.293527777777783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110.75223333333332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55.376116666666661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36.917411111111107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37.089120000000001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7.3834822222222218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1078.1601133333336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295.33928888888886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1373.4994022222224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106</v>
      </c>
      <c r="C70" s="43">
        <f>(4.95*2*22)-(C35/100)*6</f>
        <v>35.905200000000008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3" t="s">
        <v>0</v>
      </c>
      <c r="B74" s="133"/>
      <c r="C74" s="31">
        <f>SUM(C70:C73)</f>
        <v>602.18220000000008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600.98111111111109</v>
      </c>
    </row>
    <row r="81" spans="1:4" x14ac:dyDescent="0.2">
      <c r="A81" s="14" t="s">
        <v>22</v>
      </c>
      <c r="B81" s="23" t="s">
        <v>23</v>
      </c>
      <c r="C81" s="24">
        <f>D64</f>
        <v>1373.4994022222224</v>
      </c>
    </row>
    <row r="82" spans="1:4" x14ac:dyDescent="0.2">
      <c r="A82" s="14" t="s">
        <v>32</v>
      </c>
      <c r="B82" s="23" t="s">
        <v>33</v>
      </c>
      <c r="C82" s="24">
        <f>C74</f>
        <v>602.18220000000008</v>
      </c>
    </row>
    <row r="83" spans="1:4" x14ac:dyDescent="0.2">
      <c r="A83" s="133" t="s">
        <v>0</v>
      </c>
      <c r="B83" s="133"/>
      <c r="C83" s="25">
        <f>SUM(C80:C82)</f>
        <v>2576.6627133333336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6" t="s">
        <v>36</v>
      </c>
      <c r="B86" s="157"/>
      <c r="C86" s="158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382.43855000000002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30.595084000000003</v>
      </c>
    </row>
    <row r="91" spans="1:4" x14ac:dyDescent="0.2">
      <c r="A91" s="14" t="s">
        <v>10</v>
      </c>
      <c r="B91" s="32" t="s">
        <v>39</v>
      </c>
      <c r="C91" s="33">
        <f>(D63*40%)</f>
        <v>118.13571555555555</v>
      </c>
    </row>
    <row r="92" spans="1:4" x14ac:dyDescent="0.2">
      <c r="A92" s="145" t="s">
        <v>61</v>
      </c>
      <c r="B92" s="145"/>
      <c r="C92" s="31">
        <f>(C89+C91)*33.55%</f>
        <v>167.94266609388887</v>
      </c>
    </row>
    <row r="93" spans="1:4" ht="25.5" x14ac:dyDescent="0.2">
      <c r="A93" s="14" t="s">
        <v>11</v>
      </c>
      <c r="B93" s="34" t="s">
        <v>85</v>
      </c>
      <c r="C93" s="33">
        <f>C38*0.194%</f>
        <v>5.9960743999999995</v>
      </c>
    </row>
    <row r="94" spans="1:4" x14ac:dyDescent="0.2">
      <c r="A94" s="14" t="s">
        <v>12</v>
      </c>
      <c r="B94" s="32" t="s">
        <v>40</v>
      </c>
      <c r="C94" s="30">
        <f>(C93*C64)</f>
        <v>2.2065553792000001</v>
      </c>
    </row>
    <row r="95" spans="1:4" x14ac:dyDescent="0.2">
      <c r="A95" s="14" t="s">
        <v>13</v>
      </c>
      <c r="B95" s="32" t="s">
        <v>41</v>
      </c>
      <c r="C95" s="30">
        <f>C91</f>
        <v>118.13571555555555</v>
      </c>
    </row>
    <row r="96" spans="1:4" x14ac:dyDescent="0.2">
      <c r="A96" s="145" t="s">
        <v>62</v>
      </c>
      <c r="B96" s="145"/>
      <c r="C96" s="31">
        <f>(C93+C95)*33.55%</f>
        <v>41.646215530088881</v>
      </c>
    </row>
    <row r="97" spans="1:6" x14ac:dyDescent="0.2">
      <c r="A97" s="133" t="s">
        <v>63</v>
      </c>
      <c r="B97" s="133"/>
      <c r="C97" s="35">
        <f>C49*0.75%</f>
        <v>4.5073583333333334</v>
      </c>
      <c r="D97" s="18"/>
    </row>
    <row r="98" spans="1:6" x14ac:dyDescent="0.2">
      <c r="A98" s="137" t="s">
        <v>64</v>
      </c>
      <c r="B98" s="137"/>
      <c r="C98" s="36">
        <f>(C92+C96)-C97</f>
        <v>205.08152329064441</v>
      </c>
    </row>
    <row r="100" spans="1:6" ht="13.5" thickBot="1" x14ac:dyDescent="0.25"/>
    <row r="101" spans="1:6" ht="16.5" thickBot="1" x14ac:dyDescent="0.25">
      <c r="A101" s="156" t="s">
        <v>42</v>
      </c>
      <c r="B101" s="157"/>
      <c r="C101" s="158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114.29056599999998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480.79007810828926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595.08064410828922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595.08064410828922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595.08064410828922</v>
      </c>
    </row>
    <row r="129" spans="1:6" ht="13.5" thickBot="1" x14ac:dyDescent="0.25"/>
    <row r="130" spans="1:6" ht="16.5" thickBot="1" x14ac:dyDescent="0.25">
      <c r="A130" s="156" t="s">
        <v>51</v>
      </c>
      <c r="B130" s="157"/>
      <c r="C130" s="158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456.62566666666669</v>
      </c>
    </row>
    <row r="140" spans="1:6" ht="15.75" x14ac:dyDescent="0.2">
      <c r="A140" s="159" t="s">
        <v>110</v>
      </c>
      <c r="B140" s="159"/>
      <c r="C140" s="159"/>
      <c r="D140" s="159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0" t="s">
        <v>30</v>
      </c>
      <c r="B143" s="160"/>
      <c r="C143" s="66">
        <v>0.24690000000000001</v>
      </c>
      <c r="D143" s="67">
        <f>C143*C154</f>
        <v>1709.5875841527968</v>
      </c>
    </row>
    <row r="145" spans="1:3" ht="13.5" thickBot="1" x14ac:dyDescent="0.25"/>
    <row r="146" spans="1:3" ht="16.5" thickBot="1" x14ac:dyDescent="0.25">
      <c r="A146" s="153" t="s">
        <v>53</v>
      </c>
      <c r="B146" s="154"/>
      <c r="C146" s="155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3090.7599999999998</v>
      </c>
    </row>
    <row r="150" spans="1:3" x14ac:dyDescent="0.2">
      <c r="A150" s="58" t="s">
        <v>9</v>
      </c>
      <c r="B150" s="23" t="s">
        <v>16</v>
      </c>
      <c r="C150" s="26">
        <f>C83</f>
        <v>2576.6627133333336</v>
      </c>
    </row>
    <row r="151" spans="1:3" x14ac:dyDescent="0.2">
      <c r="A151" s="58" t="s">
        <v>10</v>
      </c>
      <c r="B151" s="23" t="s">
        <v>36</v>
      </c>
      <c r="C151" s="26">
        <f>C98</f>
        <v>205.08152329064441</v>
      </c>
    </row>
    <row r="152" spans="1:3" x14ac:dyDescent="0.2">
      <c r="A152" s="58" t="s">
        <v>11</v>
      </c>
      <c r="B152" s="27" t="s">
        <v>42</v>
      </c>
      <c r="C152" s="26">
        <f>C127</f>
        <v>595.08064410828922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3" t="s">
        <v>55</v>
      </c>
      <c r="B154" s="133"/>
      <c r="C154" s="28">
        <f>SUM(C149:C153)</f>
        <v>6924.2105473989341</v>
      </c>
    </row>
    <row r="155" spans="1:3" ht="15.75" x14ac:dyDescent="0.2">
      <c r="A155" s="58" t="s">
        <v>13</v>
      </c>
      <c r="B155" s="65" t="s">
        <v>112</v>
      </c>
      <c r="C155" s="68">
        <f>D143</f>
        <v>1709.5875841527968</v>
      </c>
    </row>
    <row r="156" spans="1:3" x14ac:dyDescent="0.2">
      <c r="A156" s="133" t="s">
        <v>56</v>
      </c>
      <c r="B156" s="134"/>
      <c r="C156" s="29">
        <f>C154+C155</f>
        <v>8633.7981315517318</v>
      </c>
    </row>
  </sheetData>
  <mergeCells count="39"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22:C122"/>
    <mergeCell ref="A127:B127"/>
    <mergeCell ref="A130:C130"/>
    <mergeCell ref="A137:B137"/>
    <mergeCell ref="A98:B98"/>
    <mergeCell ref="A101:C101"/>
    <mergeCell ref="A103:C103"/>
    <mergeCell ref="A112:B112"/>
    <mergeCell ref="A115:C115"/>
    <mergeCell ref="A119:B119"/>
    <mergeCell ref="A146:C146"/>
    <mergeCell ref="A154:B154"/>
    <mergeCell ref="A156:B156"/>
    <mergeCell ref="A140:D140"/>
    <mergeCell ref="A143:B143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2283E-EEEF-4DED-996D-B152BD45103D}">
  <sheetPr>
    <pageSetUpPr fitToPage="1"/>
  </sheetPr>
  <dimension ref="A1:P9"/>
  <sheetViews>
    <sheetView tabSelected="1" workbookViewId="0">
      <selection sqref="A1:O9"/>
    </sheetView>
  </sheetViews>
  <sheetFormatPr defaultColWidth="8.7109375" defaultRowHeight="12.75" x14ac:dyDescent="0.2"/>
  <cols>
    <col min="1" max="1" width="3.85546875" style="1" customWidth="1"/>
    <col min="2" max="2" width="52.28515625" style="1" customWidth="1"/>
    <col min="3" max="3" width="5.85546875" style="1" customWidth="1"/>
    <col min="4" max="4" width="7.5703125" style="1" customWidth="1"/>
    <col min="5" max="5" width="11.140625" style="1" customWidth="1"/>
    <col min="6" max="6" width="17.5703125" style="1" customWidth="1"/>
    <col min="7" max="7" width="7.140625" style="1" customWidth="1"/>
    <col min="8" max="8" width="16.28515625" style="1" bestFit="1" customWidth="1"/>
    <col min="9" max="9" width="6.5703125" style="1" bestFit="1" customWidth="1"/>
    <col min="10" max="10" width="15.28515625" style="1" bestFit="1" customWidth="1"/>
    <col min="11" max="11" width="6.42578125" style="1" customWidth="1"/>
    <col min="12" max="12" width="16.28515625" style="1" bestFit="1" customWidth="1"/>
    <col min="13" max="13" width="6.5703125" style="1" bestFit="1" customWidth="1"/>
    <col min="14" max="14" width="15.28515625" style="1" bestFit="1" customWidth="1"/>
    <col min="15" max="15" width="6.5703125" style="1" bestFit="1" customWidth="1"/>
    <col min="16" max="16384" width="8.7109375" style="1"/>
  </cols>
  <sheetData>
    <row r="1" spans="1:16" s="73" customFormat="1" ht="15.75" thickBot="1" x14ac:dyDescent="0.3">
      <c r="A1" s="163" t="s">
        <v>92</v>
      </c>
      <c r="B1" s="164"/>
      <c r="C1" s="164"/>
      <c r="D1" s="164"/>
      <c r="E1" s="164"/>
      <c r="F1" s="162" t="s">
        <v>125</v>
      </c>
      <c r="G1" s="162"/>
      <c r="H1" s="162" t="s">
        <v>128</v>
      </c>
      <c r="I1" s="162"/>
      <c r="J1" s="162" t="s">
        <v>129</v>
      </c>
      <c r="K1" s="162"/>
      <c r="L1" s="162" t="s">
        <v>130</v>
      </c>
      <c r="M1" s="162"/>
      <c r="N1" s="162" t="s">
        <v>131</v>
      </c>
      <c r="O1" s="162"/>
      <c r="P1" s="86"/>
    </row>
    <row r="2" spans="1:16" s="73" customFormat="1" ht="30" x14ac:dyDescent="0.25">
      <c r="A2" s="74" t="s">
        <v>65</v>
      </c>
      <c r="B2" s="75" t="s">
        <v>113</v>
      </c>
      <c r="C2" s="75" t="s">
        <v>114</v>
      </c>
      <c r="D2" s="75" t="s">
        <v>115</v>
      </c>
      <c r="E2" s="76" t="s">
        <v>66</v>
      </c>
      <c r="F2" s="77" t="s">
        <v>135</v>
      </c>
      <c r="G2" s="77" t="s">
        <v>124</v>
      </c>
      <c r="H2" s="77" t="s">
        <v>135</v>
      </c>
      <c r="I2" s="77" t="s">
        <v>124</v>
      </c>
      <c r="J2" s="77" t="s">
        <v>135</v>
      </c>
      <c r="K2" s="77" t="s">
        <v>124</v>
      </c>
      <c r="L2" s="77" t="s">
        <v>135</v>
      </c>
      <c r="M2" s="77" t="s">
        <v>124</v>
      </c>
      <c r="N2" s="77" t="s">
        <v>135</v>
      </c>
      <c r="O2" s="77" t="s">
        <v>124</v>
      </c>
      <c r="P2" s="87" t="s">
        <v>132</v>
      </c>
    </row>
    <row r="3" spans="1:16" s="73" customFormat="1" ht="15" x14ac:dyDescent="0.25">
      <c r="A3" s="78">
        <v>1</v>
      </c>
      <c r="B3" s="79" t="s">
        <v>126</v>
      </c>
      <c r="C3" s="80">
        <v>8</v>
      </c>
      <c r="D3" s="81">
        <f>P3</f>
        <v>18.244</v>
      </c>
      <c r="E3" s="125">
        <f>D3*C3</f>
        <v>145.952</v>
      </c>
      <c r="F3" s="89" t="s">
        <v>127</v>
      </c>
      <c r="G3" s="90">
        <v>19</v>
      </c>
      <c r="H3" s="89" t="s">
        <v>133</v>
      </c>
      <c r="I3" s="90">
        <v>18</v>
      </c>
      <c r="J3" s="89" t="s">
        <v>134</v>
      </c>
      <c r="K3" s="90">
        <v>17.8</v>
      </c>
      <c r="L3" s="89" t="s">
        <v>136</v>
      </c>
      <c r="M3" s="90">
        <v>18</v>
      </c>
      <c r="N3" s="89" t="s">
        <v>137</v>
      </c>
      <c r="O3" s="90">
        <v>18.420000000000002</v>
      </c>
      <c r="P3" s="88">
        <f>(G3+I3+K3+M3+O3)/5</f>
        <v>18.244</v>
      </c>
    </row>
    <row r="4" spans="1:16" s="73" customFormat="1" ht="30" x14ac:dyDescent="0.25">
      <c r="A4" s="78">
        <v>2</v>
      </c>
      <c r="B4" s="82" t="s">
        <v>116</v>
      </c>
      <c r="C4" s="83">
        <v>2</v>
      </c>
      <c r="D4" s="81">
        <f t="shared" ref="D4:D7" si="0">P4</f>
        <v>130.26600000000002</v>
      </c>
      <c r="E4" s="84">
        <f>C4*D4</f>
        <v>260.53200000000004</v>
      </c>
      <c r="F4" s="89" t="s">
        <v>138</v>
      </c>
      <c r="G4" s="90">
        <v>130</v>
      </c>
      <c r="H4" s="89" t="s">
        <v>139</v>
      </c>
      <c r="I4" s="90">
        <v>130</v>
      </c>
      <c r="J4" s="89" t="s">
        <v>140</v>
      </c>
      <c r="K4" s="90">
        <v>131.85</v>
      </c>
      <c r="L4" s="89" t="s">
        <v>141</v>
      </c>
      <c r="M4" s="90">
        <v>130</v>
      </c>
      <c r="N4" s="89" t="s">
        <v>142</v>
      </c>
      <c r="O4" s="90">
        <v>129.47999999999999</v>
      </c>
      <c r="P4" s="88">
        <f t="shared" ref="P4:P7" si="1">(G4+I4+K4+M4+O4)/5</f>
        <v>130.26600000000002</v>
      </c>
    </row>
    <row r="5" spans="1:16" s="73" customFormat="1" ht="15" x14ac:dyDescent="0.25">
      <c r="A5" s="78">
        <v>3</v>
      </c>
      <c r="B5" s="82" t="s">
        <v>117</v>
      </c>
      <c r="C5" s="80">
        <v>4</v>
      </c>
      <c r="D5" s="81">
        <f t="shared" si="0"/>
        <v>81.153999999999996</v>
      </c>
      <c r="E5" s="125">
        <f>D5*C5</f>
        <v>324.61599999999999</v>
      </c>
      <c r="F5" s="89" t="s">
        <v>143</v>
      </c>
      <c r="G5" s="90">
        <v>69.400000000000006</v>
      </c>
      <c r="H5" s="89" t="s">
        <v>144</v>
      </c>
      <c r="I5" s="90">
        <v>81.599999999999994</v>
      </c>
      <c r="J5" s="89" t="s">
        <v>145</v>
      </c>
      <c r="K5" s="90">
        <v>76</v>
      </c>
      <c r="L5" s="89" t="s">
        <v>146</v>
      </c>
      <c r="M5" s="90">
        <v>95</v>
      </c>
      <c r="N5" s="89" t="s">
        <v>147</v>
      </c>
      <c r="O5" s="90">
        <v>83.77</v>
      </c>
      <c r="P5" s="88">
        <f t="shared" si="1"/>
        <v>81.153999999999996</v>
      </c>
    </row>
    <row r="6" spans="1:16" s="73" customFormat="1" ht="30" x14ac:dyDescent="0.25">
      <c r="A6" s="78">
        <v>4</v>
      </c>
      <c r="B6" s="82" t="s">
        <v>118</v>
      </c>
      <c r="C6" s="80">
        <v>4</v>
      </c>
      <c r="D6" s="81">
        <f t="shared" si="0"/>
        <v>48.68</v>
      </c>
      <c r="E6" s="125">
        <f>D6*C6</f>
        <v>194.72</v>
      </c>
      <c r="F6" s="89" t="s">
        <v>148</v>
      </c>
      <c r="G6" s="90">
        <v>50</v>
      </c>
      <c r="H6" s="89" t="s">
        <v>149</v>
      </c>
      <c r="I6" s="90">
        <v>49</v>
      </c>
      <c r="J6" s="89" t="s">
        <v>150</v>
      </c>
      <c r="K6" s="90">
        <v>46.5</v>
      </c>
      <c r="L6" s="89" t="s">
        <v>151</v>
      </c>
      <c r="M6" s="90">
        <v>47.9</v>
      </c>
      <c r="N6" s="89" t="s">
        <v>152</v>
      </c>
      <c r="O6" s="90">
        <v>50</v>
      </c>
      <c r="P6" s="88">
        <f t="shared" si="1"/>
        <v>48.68</v>
      </c>
    </row>
    <row r="7" spans="1:16" s="73" customFormat="1" ht="30.75" thickBot="1" x14ac:dyDescent="0.3">
      <c r="A7" s="78">
        <v>5</v>
      </c>
      <c r="B7" s="85" t="s">
        <v>119</v>
      </c>
      <c r="C7" s="80">
        <v>2</v>
      </c>
      <c r="D7" s="81">
        <f t="shared" si="0"/>
        <v>72.039999999999992</v>
      </c>
      <c r="E7" s="125">
        <f>D7*C7</f>
        <v>144.07999999999998</v>
      </c>
      <c r="F7" s="89" t="s">
        <v>153</v>
      </c>
      <c r="G7" s="90">
        <v>75</v>
      </c>
      <c r="H7" s="89" t="s">
        <v>154</v>
      </c>
      <c r="I7" s="90">
        <v>80</v>
      </c>
      <c r="J7" s="89" t="s">
        <v>155</v>
      </c>
      <c r="K7" s="90">
        <v>65.2</v>
      </c>
      <c r="L7" s="89" t="s">
        <v>156</v>
      </c>
      <c r="M7" s="90">
        <v>80</v>
      </c>
      <c r="N7" s="89" t="s">
        <v>157</v>
      </c>
      <c r="O7" s="90">
        <v>60</v>
      </c>
      <c r="P7" s="88">
        <f t="shared" si="1"/>
        <v>72.039999999999992</v>
      </c>
    </row>
    <row r="8" spans="1:16" s="73" customFormat="1" ht="15.75" thickBot="1" x14ac:dyDescent="0.3">
      <c r="A8" s="165" t="s">
        <v>120</v>
      </c>
      <c r="B8" s="165"/>
      <c r="C8" s="165"/>
      <c r="D8" s="166"/>
      <c r="E8" s="126">
        <f>SUM(E4:E7)</f>
        <v>923.94800000000009</v>
      </c>
      <c r="F8" s="91"/>
      <c r="G8" s="92"/>
      <c r="H8" s="91"/>
      <c r="I8" s="92"/>
      <c r="J8" s="91"/>
      <c r="K8" s="92"/>
      <c r="L8" s="91"/>
      <c r="M8" s="92"/>
      <c r="N8" s="91"/>
      <c r="O8" s="92"/>
      <c r="P8" s="93"/>
    </row>
    <row r="9" spans="1:16" s="73" customFormat="1" ht="15.75" thickBot="1" x14ac:dyDescent="0.3">
      <c r="A9" s="167" t="s">
        <v>121</v>
      </c>
      <c r="B9" s="167"/>
      <c r="C9" s="167"/>
      <c r="D9" s="167"/>
      <c r="E9" s="127">
        <f>E8/12</f>
        <v>76.995666666666679</v>
      </c>
      <c r="F9" s="91"/>
      <c r="G9" s="92"/>
      <c r="H9" s="91"/>
      <c r="I9" s="92"/>
      <c r="J9" s="91"/>
      <c r="K9" s="92"/>
      <c r="L9" s="91"/>
      <c r="M9" s="92"/>
      <c r="N9" s="91"/>
      <c r="O9" s="92"/>
      <c r="P9" s="93"/>
    </row>
  </sheetData>
  <mergeCells count="8">
    <mergeCell ref="N1:O1"/>
    <mergeCell ref="A1:E1"/>
    <mergeCell ref="A8:D8"/>
    <mergeCell ref="A9:D9"/>
    <mergeCell ref="F1:G1"/>
    <mergeCell ref="H1:I1"/>
    <mergeCell ref="J1:K1"/>
    <mergeCell ref="L1:M1"/>
  </mergeCells>
  <pageMargins left="0.511811024" right="0.511811024" top="0.78740157499999996" bottom="0.78740157499999996" header="0.31496062000000002" footer="0.31496062000000002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90528-5365-46CC-98D0-8C4AA4F47067}">
  <sheetPr>
    <pageSetUpPr fitToPage="1"/>
  </sheetPr>
  <dimension ref="A1:F158"/>
  <sheetViews>
    <sheetView showGridLines="0" topLeftCell="A52" zoomScaleNormal="100" workbookViewId="0">
      <selection activeCell="I74" sqref="I74"/>
    </sheetView>
  </sheetViews>
  <sheetFormatPr defaultColWidth="9.140625" defaultRowHeight="12.75" x14ac:dyDescent="0.2"/>
  <cols>
    <col min="1" max="1" width="9.140625" style="2"/>
    <col min="2" max="2" width="72.140625" style="16" customWidth="1"/>
    <col min="3" max="3" width="27.140625" style="16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69"/>
      <c r="C3" s="69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09" t="s">
        <v>69</v>
      </c>
      <c r="C11" s="112" t="s">
        <v>90</v>
      </c>
    </row>
    <row r="12" spans="1:3" x14ac:dyDescent="0.2">
      <c r="A12" s="14" t="s">
        <v>9</v>
      </c>
      <c r="B12" s="109" t="s">
        <v>70</v>
      </c>
      <c r="C12" s="113" t="s">
        <v>175</v>
      </c>
    </row>
    <row r="13" spans="1:3" ht="15.6" customHeight="1" x14ac:dyDescent="0.2">
      <c r="A13" s="14" t="s">
        <v>10</v>
      </c>
      <c r="B13" s="109" t="s">
        <v>71</v>
      </c>
      <c r="C13" s="114" t="s">
        <v>211</v>
      </c>
    </row>
    <row r="14" spans="1:3" x14ac:dyDescent="0.2">
      <c r="A14" s="14" t="s">
        <v>11</v>
      </c>
      <c r="B14" s="109" t="s">
        <v>72</v>
      </c>
      <c r="C14" s="115">
        <v>12</v>
      </c>
    </row>
    <row r="17" spans="1:4" ht="15" customHeight="1" x14ac:dyDescent="0.2">
      <c r="A17" s="151" t="s">
        <v>83</v>
      </c>
      <c r="B17" s="151"/>
      <c r="C17" s="151"/>
    </row>
    <row r="18" spans="1:4" ht="30.95" customHeight="1" x14ac:dyDescent="0.2">
      <c r="A18" s="14">
        <v>1</v>
      </c>
      <c r="B18" s="27" t="s">
        <v>73</v>
      </c>
      <c r="C18" s="57" t="s">
        <v>212</v>
      </c>
    </row>
    <row r="19" spans="1:4" ht="15" customHeight="1" x14ac:dyDescent="0.2">
      <c r="A19" s="14">
        <v>2</v>
      </c>
      <c r="B19" s="110" t="s">
        <v>74</v>
      </c>
      <c r="C19" s="108" t="s">
        <v>218</v>
      </c>
    </row>
    <row r="20" spans="1:4" ht="15" customHeight="1" x14ac:dyDescent="0.2">
      <c r="A20" s="14">
        <v>3</v>
      </c>
      <c r="B20" s="110" t="s">
        <v>76</v>
      </c>
      <c r="C20" s="116">
        <v>1</v>
      </c>
    </row>
    <row r="21" spans="1:4" ht="26.1" customHeight="1" x14ac:dyDescent="0.2">
      <c r="A21" s="14">
        <v>4</v>
      </c>
      <c r="B21" s="110" t="s">
        <v>77</v>
      </c>
      <c r="C21" s="117" t="str">
        <f>C18</f>
        <v>ENGENHARIA SANITÁRIA</v>
      </c>
    </row>
    <row r="23" spans="1:4" ht="15" customHeight="1" x14ac:dyDescent="0.2"/>
    <row r="24" spans="1:4" ht="15" customHeight="1" x14ac:dyDescent="0.2">
      <c r="A24" s="151" t="s">
        <v>78</v>
      </c>
      <c r="B24" s="151"/>
      <c r="C24" s="151"/>
    </row>
    <row r="25" spans="1:4" x14ac:dyDescent="0.2">
      <c r="A25" s="14">
        <v>1</v>
      </c>
      <c r="B25" s="111" t="s">
        <v>79</v>
      </c>
      <c r="C25" s="107" t="str">
        <f>C18</f>
        <v>ENGENHARIA SANITÁRIA</v>
      </c>
    </row>
    <row r="26" spans="1:4" x14ac:dyDescent="0.2">
      <c r="A26" s="14">
        <v>2</v>
      </c>
      <c r="B26" s="111" t="s">
        <v>80</v>
      </c>
      <c r="C26" s="106" t="s">
        <v>225</v>
      </c>
    </row>
    <row r="27" spans="1:4" ht="29.1" customHeight="1" x14ac:dyDescent="0.2">
      <c r="A27" s="14">
        <v>3</v>
      </c>
      <c r="B27" s="100" t="s">
        <v>213</v>
      </c>
      <c r="C27" s="101">
        <v>6442.23</v>
      </c>
      <c r="D27" s="18"/>
    </row>
    <row r="28" spans="1:4" x14ac:dyDescent="0.2">
      <c r="A28" s="14">
        <v>4</v>
      </c>
      <c r="B28" s="111" t="s">
        <v>81</v>
      </c>
      <c r="C28" s="117" t="str">
        <f>C21</f>
        <v>ENGENHARIA SANITÁRIA</v>
      </c>
    </row>
    <row r="29" spans="1:4" ht="15" customHeight="1" x14ac:dyDescent="0.2">
      <c r="A29" s="14">
        <v>5</v>
      </c>
      <c r="B29" s="111" t="s">
        <v>82</v>
      </c>
      <c r="C29" s="118">
        <v>44562</v>
      </c>
    </row>
    <row r="31" spans="1:4" ht="13.5" thickBot="1" x14ac:dyDescent="0.25"/>
    <row r="32" spans="1:4" ht="13.5" thickBot="1" x14ac:dyDescent="0.25">
      <c r="A32" s="138" t="s">
        <v>5</v>
      </c>
      <c r="B32" s="139"/>
      <c r="C32" s="14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214</v>
      </c>
      <c r="C35" s="30">
        <f>C27</f>
        <v>6442.23</v>
      </c>
    </row>
    <row r="36" spans="1:3" x14ac:dyDescent="0.2">
      <c r="A36" s="14" t="s">
        <v>9</v>
      </c>
      <c r="B36" s="102" t="s">
        <v>192</v>
      </c>
      <c r="C36" s="30"/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3" t="s">
        <v>0</v>
      </c>
      <c r="B38" s="133"/>
      <c r="C38" s="31">
        <f>SUM(C35:C37)</f>
        <v>6442.23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536.85249999999996</v>
      </c>
    </row>
    <row r="47" spans="1:3" x14ac:dyDescent="0.2">
      <c r="A47" s="14" t="s">
        <v>9</v>
      </c>
      <c r="B47" s="49" t="s">
        <v>57</v>
      </c>
      <c r="C47" s="30">
        <f>C38/12</f>
        <v>536.85249999999996</v>
      </c>
    </row>
    <row r="48" spans="1:3" x14ac:dyDescent="0.2">
      <c r="A48" s="14" t="s">
        <v>10</v>
      </c>
      <c r="B48" s="23" t="s">
        <v>58</v>
      </c>
      <c r="C48" s="30">
        <f>(C38/12)/3</f>
        <v>178.95083333333332</v>
      </c>
    </row>
    <row r="49" spans="1:4" x14ac:dyDescent="0.2">
      <c r="A49" s="133" t="s">
        <v>0</v>
      </c>
      <c r="B49" s="133"/>
      <c r="C49" s="31">
        <f>SUM(C46:C48)</f>
        <v>1252.6558333333332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41">
        <v>0.2</v>
      </c>
      <c r="D55" s="30">
        <f>(C38+C49)*C55</f>
        <v>1538.9771666666666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192.37214583333332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230.84657499999997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115.42328749999999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76.948858333333334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77.306759999999997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15.389771666666666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2247.2645649999995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615.59086666666667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2862.8554316666659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176</v>
      </c>
      <c r="C70" s="119">
        <v>0</v>
      </c>
      <c r="D70" s="19"/>
      <c r="E70" s="19"/>
    </row>
    <row r="71" spans="1:5" x14ac:dyDescent="0.2">
      <c r="A71" s="14" t="s">
        <v>9</v>
      </c>
      <c r="B71" s="23" t="s">
        <v>217</v>
      </c>
      <c r="C71" s="30">
        <v>0</v>
      </c>
      <c r="D71" s="18"/>
    </row>
    <row r="72" spans="1:5" x14ac:dyDescent="0.2">
      <c r="A72" s="14" t="s">
        <v>10</v>
      </c>
      <c r="B72" s="23" t="s">
        <v>216</v>
      </c>
      <c r="C72" s="30">
        <v>0</v>
      </c>
    </row>
    <row r="73" spans="1:5" s="46" customFormat="1" ht="12.95" customHeight="1" x14ac:dyDescent="0.2">
      <c r="A73" s="44" t="s">
        <v>11</v>
      </c>
      <c r="B73" s="45" t="s">
        <v>215</v>
      </c>
      <c r="C73" s="60">
        <v>0</v>
      </c>
    </row>
    <row r="74" spans="1:5" x14ac:dyDescent="0.2">
      <c r="A74" s="133" t="s">
        <v>0</v>
      </c>
      <c r="B74" s="133"/>
      <c r="C74" s="31">
        <f>SUM(C70:C73)</f>
        <v>0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1252.6558333333332</v>
      </c>
    </row>
    <row r="81" spans="1:4" x14ac:dyDescent="0.2">
      <c r="A81" s="14" t="s">
        <v>22</v>
      </c>
      <c r="B81" s="23" t="s">
        <v>23</v>
      </c>
      <c r="C81" s="24">
        <f>D64</f>
        <v>2862.8554316666659</v>
      </c>
    </row>
    <row r="82" spans="1:4" x14ac:dyDescent="0.2">
      <c r="A82" s="14" t="s">
        <v>32</v>
      </c>
      <c r="B82" s="23" t="s">
        <v>33</v>
      </c>
      <c r="C82" s="24">
        <f>C74</f>
        <v>0</v>
      </c>
    </row>
    <row r="83" spans="1:4" x14ac:dyDescent="0.2">
      <c r="A83" s="133" t="s">
        <v>0</v>
      </c>
      <c r="B83" s="133"/>
      <c r="C83" s="25">
        <f>SUM(C80:C82)</f>
        <v>4115.5112649999992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38" t="s">
        <v>36</v>
      </c>
      <c r="B86" s="139"/>
      <c r="C86" s="14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692.53972499999998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55.403177999999997</v>
      </c>
    </row>
    <row r="91" spans="1:4" x14ac:dyDescent="0.2">
      <c r="A91" s="14" t="s">
        <v>10</v>
      </c>
      <c r="B91" s="32" t="s">
        <v>39</v>
      </c>
      <c r="C91" s="33">
        <f>(D63*40%)</f>
        <v>246.23634666666669</v>
      </c>
    </row>
    <row r="92" spans="1:4" x14ac:dyDescent="0.2">
      <c r="A92" s="145" t="s">
        <v>61</v>
      </c>
      <c r="B92" s="145"/>
      <c r="C92" s="31">
        <f>(C89+C91)*33.55%</f>
        <v>314.95937204416663</v>
      </c>
    </row>
    <row r="93" spans="1:4" ht="25.5" x14ac:dyDescent="0.2">
      <c r="A93" s="14" t="s">
        <v>11</v>
      </c>
      <c r="B93" s="34" t="s">
        <v>85</v>
      </c>
      <c r="C93" s="33">
        <f>C38*0.194%</f>
        <v>12.4979262</v>
      </c>
    </row>
    <row r="94" spans="1:4" x14ac:dyDescent="0.2">
      <c r="A94" s="14" t="s">
        <v>12</v>
      </c>
      <c r="B94" s="32" t="s">
        <v>40</v>
      </c>
      <c r="C94" s="30">
        <f>(C93*C64)</f>
        <v>4.5992368416000007</v>
      </c>
    </row>
    <row r="95" spans="1:4" x14ac:dyDescent="0.2">
      <c r="A95" s="14" t="s">
        <v>13</v>
      </c>
      <c r="B95" s="32" t="s">
        <v>41</v>
      </c>
      <c r="C95" s="30">
        <f>C91</f>
        <v>246.23634666666669</v>
      </c>
    </row>
    <row r="96" spans="1:4" x14ac:dyDescent="0.2">
      <c r="A96" s="145" t="s">
        <v>62</v>
      </c>
      <c r="B96" s="145"/>
      <c r="C96" s="31">
        <f>(C93+C95)*33.55%</f>
        <v>86.805348546766666</v>
      </c>
    </row>
    <row r="97" spans="1:6" x14ac:dyDescent="0.2">
      <c r="A97" s="133" t="s">
        <v>63</v>
      </c>
      <c r="B97" s="133"/>
      <c r="C97" s="35">
        <f>C49*0.75%</f>
        <v>9.3949187499999987</v>
      </c>
      <c r="D97" s="18"/>
    </row>
    <row r="98" spans="1:6" x14ac:dyDescent="0.2">
      <c r="A98" s="137" t="s">
        <v>64</v>
      </c>
      <c r="B98" s="137"/>
      <c r="C98" s="120">
        <f>(C92+C96)-C97</f>
        <v>392.36980184093329</v>
      </c>
    </row>
    <row r="100" spans="1:6" ht="13.5" thickBot="1" x14ac:dyDescent="0.25"/>
    <row r="101" spans="1:6" ht="13.5" thickBot="1" x14ac:dyDescent="0.25">
      <c r="A101" s="138" t="s">
        <v>42</v>
      </c>
      <c r="B101" s="139"/>
      <c r="C101" s="140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242.87207099999998</v>
      </c>
      <c r="D106" s="18"/>
    </row>
    <row r="107" spans="1:6" x14ac:dyDescent="0.2">
      <c r="A107" s="50" t="s">
        <v>9</v>
      </c>
      <c r="B107" s="103" t="s">
        <v>173</v>
      </c>
      <c r="C107" s="121">
        <f>(C38+C83+C98)/30*29.4737/12</f>
        <v>896.50080152986004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1139.3728725298599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1139.3728725298599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1139.3728725298599</v>
      </c>
    </row>
    <row r="129" spans="1:6" ht="13.5" thickBot="1" x14ac:dyDescent="0.25"/>
    <row r="130" spans="1:6" ht="13.5" thickBot="1" x14ac:dyDescent="0.25">
      <c r="A130" s="138" t="s">
        <v>51</v>
      </c>
      <c r="B130" s="139"/>
      <c r="C130" s="14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v>0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379.63</v>
      </c>
    </row>
    <row r="140" spans="1:6" x14ac:dyDescent="0.2">
      <c r="A140" s="142" t="s">
        <v>110</v>
      </c>
      <c r="B140" s="142"/>
      <c r="C140" s="142"/>
      <c r="D140" s="142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3" t="s">
        <v>30</v>
      </c>
      <c r="B143" s="133"/>
      <c r="C143" s="105">
        <v>0.24690000000000001</v>
      </c>
      <c r="D143" s="25">
        <f>C143*C154</f>
        <v>3078.6242316306489</v>
      </c>
    </row>
    <row r="144" spans="1:6" x14ac:dyDescent="0.2">
      <c r="C144" s="129"/>
    </row>
    <row r="145" spans="1:4" ht="13.5" thickBot="1" x14ac:dyDescent="0.25"/>
    <row r="146" spans="1:4" ht="13.5" thickBot="1" x14ac:dyDescent="0.25">
      <c r="A146" s="130" t="s">
        <v>53</v>
      </c>
      <c r="B146" s="131"/>
      <c r="C146" s="132"/>
    </row>
    <row r="148" spans="1:4" x14ac:dyDescent="0.2">
      <c r="A148" s="58"/>
      <c r="B148" s="58" t="s">
        <v>54</v>
      </c>
      <c r="C148" s="58" t="s">
        <v>7</v>
      </c>
    </row>
    <row r="149" spans="1:4" x14ac:dyDescent="0.2">
      <c r="A149" s="58" t="s">
        <v>8</v>
      </c>
      <c r="B149" s="23" t="s">
        <v>5</v>
      </c>
      <c r="C149" s="26">
        <f>C38</f>
        <v>6442.23</v>
      </c>
    </row>
    <row r="150" spans="1:4" x14ac:dyDescent="0.2">
      <c r="A150" s="58" t="s">
        <v>9</v>
      </c>
      <c r="B150" s="23" t="s">
        <v>16</v>
      </c>
      <c r="C150" s="26">
        <f>C83</f>
        <v>4115.5112649999992</v>
      </c>
    </row>
    <row r="151" spans="1:4" x14ac:dyDescent="0.2">
      <c r="A151" s="58" t="s">
        <v>10</v>
      </c>
      <c r="B151" s="23" t="s">
        <v>36</v>
      </c>
      <c r="C151" s="26">
        <f>C98</f>
        <v>392.36980184093329</v>
      </c>
    </row>
    <row r="152" spans="1:4" x14ac:dyDescent="0.2">
      <c r="A152" s="58" t="s">
        <v>11</v>
      </c>
      <c r="B152" s="27" t="s">
        <v>42</v>
      </c>
      <c r="C152" s="26">
        <f>C127</f>
        <v>1139.3728725298599</v>
      </c>
    </row>
    <row r="153" spans="1:4" x14ac:dyDescent="0.2">
      <c r="A153" s="58" t="s">
        <v>12</v>
      </c>
      <c r="B153" s="23" t="s">
        <v>51</v>
      </c>
      <c r="C153" s="26">
        <f>C137</f>
        <v>379.63</v>
      </c>
    </row>
    <row r="154" spans="1:4" x14ac:dyDescent="0.2">
      <c r="A154" s="133" t="s">
        <v>55</v>
      </c>
      <c r="B154" s="133"/>
      <c r="C154" s="28">
        <f>SUM(C149:C153)</f>
        <v>12469.113939370793</v>
      </c>
    </row>
    <row r="155" spans="1:4" x14ac:dyDescent="0.2">
      <c r="A155" s="58" t="s">
        <v>13</v>
      </c>
      <c r="B155" s="104" t="s">
        <v>112</v>
      </c>
      <c r="C155" s="68">
        <f>D143</f>
        <v>3078.6242316306489</v>
      </c>
    </row>
    <row r="156" spans="1:4" x14ac:dyDescent="0.2">
      <c r="A156" s="133" t="s">
        <v>56</v>
      </c>
      <c r="B156" s="134"/>
      <c r="C156" s="29">
        <f>C154+C155</f>
        <v>15547.738171001442</v>
      </c>
    </row>
    <row r="157" spans="1:4" ht="14.65" customHeight="1" x14ac:dyDescent="0.2">
      <c r="A157" s="135" t="s">
        <v>168</v>
      </c>
      <c r="B157" s="135"/>
      <c r="C157" s="122">
        <f>C156/180</f>
        <v>86.376323172230229</v>
      </c>
    </row>
    <row r="158" spans="1:4" x14ac:dyDescent="0.2">
      <c r="A158" s="136" t="s">
        <v>219</v>
      </c>
      <c r="B158" s="136"/>
      <c r="C158" s="123">
        <f>12*C157</f>
        <v>1036.5158780667628</v>
      </c>
      <c r="D158" s="18"/>
    </row>
  </sheetData>
  <mergeCells count="41"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146:C146"/>
    <mergeCell ref="A154:B154"/>
    <mergeCell ref="A156:B156"/>
    <mergeCell ref="A157:B157"/>
    <mergeCell ref="A158:B15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F5966-270B-408D-A26F-19422B454A06}">
  <sheetPr>
    <pageSetUpPr fitToPage="1"/>
  </sheetPr>
  <dimension ref="A1:F158"/>
  <sheetViews>
    <sheetView showGridLines="0" topLeftCell="A44" zoomScaleNormal="100" workbookViewId="0">
      <selection activeCell="H65" sqref="H65"/>
    </sheetView>
  </sheetViews>
  <sheetFormatPr defaultColWidth="9.140625" defaultRowHeight="12.75" x14ac:dyDescent="0.2"/>
  <cols>
    <col min="1" max="1" width="9.140625" style="2"/>
    <col min="2" max="2" width="72.140625" style="16" customWidth="1"/>
    <col min="3" max="3" width="27.140625" style="16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69"/>
      <c r="C3" s="69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09" t="s">
        <v>69</v>
      </c>
      <c r="C11" s="112" t="s">
        <v>90</v>
      </c>
    </row>
    <row r="12" spans="1:3" x14ac:dyDescent="0.2">
      <c r="A12" s="14" t="s">
        <v>9</v>
      </c>
      <c r="B12" s="109" t="s">
        <v>70</v>
      </c>
      <c r="C12" s="113" t="s">
        <v>86</v>
      </c>
    </row>
    <row r="13" spans="1:3" ht="15.6" customHeight="1" x14ac:dyDescent="0.2">
      <c r="A13" s="14" t="s">
        <v>10</v>
      </c>
      <c r="B13" s="109" t="s">
        <v>71</v>
      </c>
      <c r="C13" s="114" t="s">
        <v>91</v>
      </c>
    </row>
    <row r="14" spans="1:3" x14ac:dyDescent="0.2">
      <c r="A14" s="14" t="s">
        <v>11</v>
      </c>
      <c r="B14" s="109" t="s">
        <v>72</v>
      </c>
      <c r="C14" s="11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57" t="s">
        <v>205</v>
      </c>
    </row>
    <row r="19" spans="1:3" ht="15" customHeight="1" x14ac:dyDescent="0.2">
      <c r="A19" s="14">
        <v>2</v>
      </c>
      <c r="B19" s="110" t="s">
        <v>74</v>
      </c>
      <c r="C19" s="108" t="s">
        <v>207</v>
      </c>
    </row>
    <row r="20" spans="1:3" ht="15" customHeight="1" x14ac:dyDescent="0.2">
      <c r="A20" s="14">
        <v>3</v>
      </c>
      <c r="B20" s="110" t="s">
        <v>76</v>
      </c>
      <c r="C20" s="116">
        <v>1</v>
      </c>
    </row>
    <row r="21" spans="1:3" ht="26.1" customHeight="1" x14ac:dyDescent="0.2">
      <c r="A21" s="14">
        <v>4</v>
      </c>
      <c r="B21" s="110" t="s">
        <v>77</v>
      </c>
      <c r="C21" s="117" t="str">
        <f>C18</f>
        <v>ENGENHARIA CIVIL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x14ac:dyDescent="0.2">
      <c r="A25" s="14">
        <v>1</v>
      </c>
      <c r="B25" s="111" t="s">
        <v>79</v>
      </c>
      <c r="C25" s="107" t="str">
        <f>C18</f>
        <v>ENGENHARIA CIVIL</v>
      </c>
    </row>
    <row r="26" spans="1:3" x14ac:dyDescent="0.2">
      <c r="A26" s="14">
        <v>2</v>
      </c>
      <c r="B26" s="111" t="s">
        <v>80</v>
      </c>
      <c r="C26" s="106" t="s">
        <v>206</v>
      </c>
    </row>
    <row r="27" spans="1:3" ht="29.1" customHeight="1" x14ac:dyDescent="0.2">
      <c r="A27" s="14">
        <v>3</v>
      </c>
      <c r="B27" s="100" t="s">
        <v>203</v>
      </c>
      <c r="C27" s="101">
        <v>9624.48</v>
      </c>
    </row>
    <row r="28" spans="1:3" x14ac:dyDescent="0.2">
      <c r="A28" s="14">
        <v>4</v>
      </c>
      <c r="B28" s="111" t="s">
        <v>81</v>
      </c>
      <c r="C28" s="117" t="str">
        <f>C21</f>
        <v>ENGENHARIA CIVIL</v>
      </c>
    </row>
    <row r="29" spans="1:3" ht="15" customHeight="1" x14ac:dyDescent="0.2">
      <c r="A29" s="14">
        <v>5</v>
      </c>
      <c r="B29" s="111" t="s">
        <v>82</v>
      </c>
      <c r="C29" s="118">
        <v>44562</v>
      </c>
    </row>
    <row r="31" spans="1:3" ht="13.5" thickBot="1" x14ac:dyDescent="0.25"/>
    <row r="32" spans="1:3" ht="13.5" thickBot="1" x14ac:dyDescent="0.25">
      <c r="A32" s="138" t="s">
        <v>5</v>
      </c>
      <c r="B32" s="139"/>
      <c r="C32" s="14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191</v>
      </c>
      <c r="C35" s="30">
        <f>C27</f>
        <v>9624.48</v>
      </c>
    </row>
    <row r="36" spans="1:3" x14ac:dyDescent="0.2">
      <c r="A36" s="14" t="s">
        <v>9</v>
      </c>
      <c r="B36" s="102" t="s">
        <v>192</v>
      </c>
      <c r="C36" s="30"/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3" t="s">
        <v>0</v>
      </c>
      <c r="B38" s="133"/>
      <c r="C38" s="31">
        <f>SUM(C35:C37)</f>
        <v>9624.48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802.04</v>
      </c>
    </row>
    <row r="47" spans="1:3" x14ac:dyDescent="0.2">
      <c r="A47" s="14" t="s">
        <v>9</v>
      </c>
      <c r="B47" s="49" t="s">
        <v>57</v>
      </c>
      <c r="C47" s="30">
        <f>C38/12</f>
        <v>802.04</v>
      </c>
    </row>
    <row r="48" spans="1:3" x14ac:dyDescent="0.2">
      <c r="A48" s="14" t="s">
        <v>10</v>
      </c>
      <c r="B48" s="23" t="s">
        <v>58</v>
      </c>
      <c r="C48" s="30">
        <f>(C38/12)/3</f>
        <v>267.34666666666664</v>
      </c>
    </row>
    <row r="49" spans="1:4" x14ac:dyDescent="0.2">
      <c r="A49" s="133" t="s">
        <v>0</v>
      </c>
      <c r="B49" s="133"/>
      <c r="C49" s="31">
        <f>SUM(C46:C48)</f>
        <v>1871.4266666666665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2299.1813333333334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287.39766666666668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344.87719999999996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172.43859999999998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114.95906666666666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115.49375999999999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22.991813333333333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3357.3394400000002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919.67253333333326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4277.0119733333331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193</v>
      </c>
      <c r="C70" s="119">
        <v>0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3" t="s">
        <v>0</v>
      </c>
      <c r="B74" s="133"/>
      <c r="C74" s="31">
        <f>SUM(C70:C73)</f>
        <v>566.27700000000004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1871.4266666666665</v>
      </c>
    </row>
    <row r="81" spans="1:4" x14ac:dyDescent="0.2">
      <c r="A81" s="14" t="s">
        <v>22</v>
      </c>
      <c r="B81" s="23" t="s">
        <v>23</v>
      </c>
      <c r="C81" s="24">
        <f>D64</f>
        <v>4277.0119733333331</v>
      </c>
    </row>
    <row r="82" spans="1:4" x14ac:dyDescent="0.2">
      <c r="A82" s="14" t="s">
        <v>32</v>
      </c>
      <c r="B82" s="23" t="s">
        <v>33</v>
      </c>
      <c r="C82" s="24">
        <f>C74</f>
        <v>566.27700000000004</v>
      </c>
    </row>
    <row r="83" spans="1:4" x14ac:dyDescent="0.2">
      <c r="A83" s="133" t="s">
        <v>0</v>
      </c>
      <c r="B83" s="133"/>
      <c r="C83" s="25">
        <f>SUM(C80:C82)</f>
        <v>6714.7156399999994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38" t="s">
        <v>36</v>
      </c>
      <c r="B86" s="139"/>
      <c r="C86" s="14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1081.8213499999999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86.545707999999991</v>
      </c>
    </row>
    <row r="91" spans="1:4" x14ac:dyDescent="0.2">
      <c r="A91" s="14" t="s">
        <v>10</v>
      </c>
      <c r="B91" s="32" t="s">
        <v>39</v>
      </c>
      <c r="C91" s="33">
        <f>(D63*40%)</f>
        <v>367.86901333333333</v>
      </c>
    </row>
    <row r="92" spans="1:4" x14ac:dyDescent="0.2">
      <c r="A92" s="145" t="s">
        <v>61</v>
      </c>
      <c r="B92" s="145"/>
      <c r="C92" s="31">
        <f>(C89+C91)*33.55%</f>
        <v>486.37111689833324</v>
      </c>
    </row>
    <row r="93" spans="1:4" ht="25.5" x14ac:dyDescent="0.2">
      <c r="A93" s="14" t="s">
        <v>11</v>
      </c>
      <c r="B93" s="34" t="s">
        <v>85</v>
      </c>
      <c r="C93" s="33">
        <f>C38*0.194%</f>
        <v>18.671491199999998</v>
      </c>
    </row>
    <row r="94" spans="1:4" x14ac:dyDescent="0.2">
      <c r="A94" s="14" t="s">
        <v>12</v>
      </c>
      <c r="B94" s="32" t="s">
        <v>40</v>
      </c>
      <c r="C94" s="30">
        <f>(C93*C64)</f>
        <v>6.8711087616000004</v>
      </c>
    </row>
    <row r="95" spans="1:4" x14ac:dyDescent="0.2">
      <c r="A95" s="14" t="s">
        <v>13</v>
      </c>
      <c r="B95" s="32" t="s">
        <v>41</v>
      </c>
      <c r="C95" s="30">
        <f>C91</f>
        <v>367.86901333333333</v>
      </c>
    </row>
    <row r="96" spans="1:4" x14ac:dyDescent="0.2">
      <c r="A96" s="145" t="s">
        <v>62</v>
      </c>
      <c r="B96" s="145"/>
      <c r="C96" s="31">
        <f>(C93+C95)*33.55%</f>
        <v>129.68433927093332</v>
      </c>
    </row>
    <row r="97" spans="1:6" x14ac:dyDescent="0.2">
      <c r="A97" s="133" t="s">
        <v>63</v>
      </c>
      <c r="B97" s="133"/>
      <c r="C97" s="35">
        <f>C49*0.75%</f>
        <v>14.035699999999999</v>
      </c>
      <c r="D97" s="18"/>
    </row>
    <row r="98" spans="1:6" x14ac:dyDescent="0.2">
      <c r="A98" s="137" t="s">
        <v>64</v>
      </c>
      <c r="B98" s="137"/>
      <c r="C98" s="120">
        <f>(C92+C96)-C97</f>
        <v>602.01975616926654</v>
      </c>
    </row>
    <row r="100" spans="1:6" ht="13.5" thickBot="1" x14ac:dyDescent="0.25"/>
    <row r="101" spans="1:6" ht="13.5" thickBot="1" x14ac:dyDescent="0.25">
      <c r="A101" s="138" t="s">
        <v>42</v>
      </c>
      <c r="B101" s="139"/>
      <c r="C101" s="140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362.84289599999994</v>
      </c>
      <c r="D106" s="18"/>
    </row>
    <row r="107" spans="1:6" x14ac:dyDescent="0.2">
      <c r="A107" s="50" t="s">
        <v>9</v>
      </c>
      <c r="B107" s="103" t="s">
        <v>173</v>
      </c>
      <c r="C107" s="121">
        <f>(C38+C83+C98)/30*29.4737/12</f>
        <v>1387.0008339502056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1749.8437299502054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1749.8437299502054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1749.8437299502054</v>
      </c>
    </row>
    <row r="129" spans="1:6" ht="13.5" thickBot="1" x14ac:dyDescent="0.25"/>
    <row r="130" spans="1:6" ht="13.5" thickBot="1" x14ac:dyDescent="0.25">
      <c r="A130" s="138" t="s">
        <v>51</v>
      </c>
      <c r="B130" s="139"/>
      <c r="C130" s="14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v>0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379.63</v>
      </c>
    </row>
    <row r="140" spans="1:6" x14ac:dyDescent="0.2">
      <c r="A140" s="142" t="s">
        <v>110</v>
      </c>
      <c r="B140" s="142"/>
      <c r="C140" s="142"/>
      <c r="D140" s="142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3" t="s">
        <v>30</v>
      </c>
      <c r="B143" s="133"/>
      <c r="C143" s="105">
        <v>0.24690000000000001</v>
      </c>
      <c r="D143" s="25">
        <f>C143*C154</f>
        <v>4708.5531452388968</v>
      </c>
    </row>
    <row r="144" spans="1:6" x14ac:dyDescent="0.2">
      <c r="C144" s="129"/>
    </row>
    <row r="145" spans="1:4" ht="13.5" thickBot="1" x14ac:dyDescent="0.25"/>
    <row r="146" spans="1:4" ht="13.5" thickBot="1" x14ac:dyDescent="0.25">
      <c r="A146" s="130" t="s">
        <v>53</v>
      </c>
      <c r="B146" s="131"/>
      <c r="C146" s="132"/>
    </row>
    <row r="148" spans="1:4" x14ac:dyDescent="0.2">
      <c r="A148" s="58"/>
      <c r="B148" s="58" t="s">
        <v>54</v>
      </c>
      <c r="C148" s="58" t="s">
        <v>7</v>
      </c>
    </row>
    <row r="149" spans="1:4" x14ac:dyDescent="0.2">
      <c r="A149" s="58" t="s">
        <v>8</v>
      </c>
      <c r="B149" s="23" t="s">
        <v>5</v>
      </c>
      <c r="C149" s="26">
        <f>C38</f>
        <v>9624.48</v>
      </c>
    </row>
    <row r="150" spans="1:4" x14ac:dyDescent="0.2">
      <c r="A150" s="58" t="s">
        <v>9</v>
      </c>
      <c r="B150" s="23" t="s">
        <v>16</v>
      </c>
      <c r="C150" s="26">
        <f>C83</f>
        <v>6714.7156399999994</v>
      </c>
    </row>
    <row r="151" spans="1:4" x14ac:dyDescent="0.2">
      <c r="A151" s="58" t="s">
        <v>10</v>
      </c>
      <c r="B151" s="23" t="s">
        <v>36</v>
      </c>
      <c r="C151" s="26">
        <f>C98</f>
        <v>602.01975616926654</v>
      </c>
    </row>
    <row r="152" spans="1:4" x14ac:dyDescent="0.2">
      <c r="A152" s="58" t="s">
        <v>11</v>
      </c>
      <c r="B152" s="27" t="s">
        <v>42</v>
      </c>
      <c r="C152" s="26">
        <f>C127</f>
        <v>1749.8437299502054</v>
      </c>
    </row>
    <row r="153" spans="1:4" x14ac:dyDescent="0.2">
      <c r="A153" s="58" t="s">
        <v>12</v>
      </c>
      <c r="B153" s="23" t="s">
        <v>51</v>
      </c>
      <c r="C153" s="26">
        <f>C137</f>
        <v>379.63</v>
      </c>
    </row>
    <row r="154" spans="1:4" x14ac:dyDescent="0.2">
      <c r="A154" s="133" t="s">
        <v>55</v>
      </c>
      <c r="B154" s="133"/>
      <c r="C154" s="28">
        <f>SUM(C149:C153)</f>
        <v>19070.689126119469</v>
      </c>
    </row>
    <row r="155" spans="1:4" x14ac:dyDescent="0.2">
      <c r="A155" s="58" t="s">
        <v>13</v>
      </c>
      <c r="B155" s="104" t="s">
        <v>112</v>
      </c>
      <c r="C155" s="68">
        <f>D143</f>
        <v>4708.5531452388968</v>
      </c>
    </row>
    <row r="156" spans="1:4" x14ac:dyDescent="0.2">
      <c r="A156" s="133" t="s">
        <v>56</v>
      </c>
      <c r="B156" s="134"/>
      <c r="C156" s="29">
        <f>C154+C155</f>
        <v>23779.242271358366</v>
      </c>
    </row>
    <row r="157" spans="1:4" ht="14.65" customHeight="1" x14ac:dyDescent="0.2">
      <c r="A157" s="135" t="s">
        <v>168</v>
      </c>
      <c r="B157" s="135"/>
      <c r="C157" s="122">
        <f>C156/220</f>
        <v>108.08746486981076</v>
      </c>
    </row>
    <row r="158" spans="1:4" x14ac:dyDescent="0.2">
      <c r="A158" s="136" t="s">
        <v>204</v>
      </c>
      <c r="B158" s="136"/>
      <c r="C158" s="123">
        <f>10*C157</f>
        <v>1080.8746486981076</v>
      </c>
      <c r="D158" s="18"/>
    </row>
  </sheetData>
  <mergeCells count="41"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146:C146"/>
    <mergeCell ref="A154:B154"/>
    <mergeCell ref="A156:B156"/>
    <mergeCell ref="A157:B157"/>
    <mergeCell ref="A158:B15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75DA9-C245-436B-A337-D276BEBE53B0}">
  <sheetPr>
    <pageSetUpPr fitToPage="1"/>
  </sheetPr>
  <dimension ref="A1:F158"/>
  <sheetViews>
    <sheetView showGridLines="0" topLeftCell="A29" zoomScaleNormal="100" workbookViewId="0">
      <selection activeCell="C55" sqref="C55"/>
    </sheetView>
  </sheetViews>
  <sheetFormatPr defaultColWidth="9.140625" defaultRowHeight="12.75" x14ac:dyDescent="0.2"/>
  <cols>
    <col min="1" max="1" width="9.140625" style="2"/>
    <col min="2" max="2" width="72.140625" style="16" customWidth="1"/>
    <col min="3" max="3" width="27.140625" style="16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69"/>
      <c r="C3" s="69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09" t="s">
        <v>69</v>
      </c>
      <c r="C11" s="112" t="s">
        <v>90</v>
      </c>
    </row>
    <row r="12" spans="1:3" x14ac:dyDescent="0.2">
      <c r="A12" s="14" t="s">
        <v>9</v>
      </c>
      <c r="B12" s="109" t="s">
        <v>70</v>
      </c>
      <c r="C12" s="113" t="s">
        <v>86</v>
      </c>
    </row>
    <row r="13" spans="1:3" ht="15.6" customHeight="1" x14ac:dyDescent="0.2">
      <c r="A13" s="14" t="s">
        <v>10</v>
      </c>
      <c r="B13" s="109" t="s">
        <v>71</v>
      </c>
      <c r="C13" s="114" t="s">
        <v>91</v>
      </c>
    </row>
    <row r="14" spans="1:3" x14ac:dyDescent="0.2">
      <c r="A14" s="14" t="s">
        <v>11</v>
      </c>
      <c r="B14" s="109" t="s">
        <v>72</v>
      </c>
      <c r="C14" s="11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57" t="s">
        <v>208</v>
      </c>
    </row>
    <row r="19" spans="1:3" ht="15" customHeight="1" x14ac:dyDescent="0.2">
      <c r="A19" s="14">
        <v>2</v>
      </c>
      <c r="B19" s="110" t="s">
        <v>74</v>
      </c>
      <c r="C19" s="108" t="s">
        <v>207</v>
      </c>
    </row>
    <row r="20" spans="1:3" ht="15" customHeight="1" x14ac:dyDescent="0.2">
      <c r="A20" s="14">
        <v>3</v>
      </c>
      <c r="B20" s="110" t="s">
        <v>76</v>
      </c>
      <c r="C20" s="116">
        <v>1</v>
      </c>
    </row>
    <row r="21" spans="1:3" ht="26.1" customHeight="1" x14ac:dyDescent="0.2">
      <c r="A21" s="14">
        <v>4</v>
      </c>
      <c r="B21" s="110" t="s">
        <v>77</v>
      </c>
      <c r="C21" s="117" t="s">
        <v>209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x14ac:dyDescent="0.2">
      <c r="A25" s="14">
        <v>1</v>
      </c>
      <c r="B25" s="111" t="s">
        <v>79</v>
      </c>
      <c r="C25" s="107" t="str">
        <f>C18</f>
        <v>ENGENHARIA ELÉTRICA</v>
      </c>
    </row>
    <row r="26" spans="1:3" x14ac:dyDescent="0.2">
      <c r="A26" s="14">
        <v>2</v>
      </c>
      <c r="B26" s="111" t="s">
        <v>80</v>
      </c>
      <c r="C26" s="106" t="s">
        <v>224</v>
      </c>
    </row>
    <row r="27" spans="1:3" ht="29.1" customHeight="1" x14ac:dyDescent="0.2">
      <c r="A27" s="14">
        <v>3</v>
      </c>
      <c r="B27" s="100" t="s">
        <v>203</v>
      </c>
      <c r="C27" s="101">
        <v>6409.2</v>
      </c>
    </row>
    <row r="28" spans="1:3" x14ac:dyDescent="0.2">
      <c r="A28" s="14">
        <v>4</v>
      </c>
      <c r="B28" s="111" t="s">
        <v>81</v>
      </c>
      <c r="C28" s="117" t="str">
        <f>C21</f>
        <v>ENGENHEIRO ELETRICISTA</v>
      </c>
    </row>
    <row r="29" spans="1:3" ht="15" customHeight="1" x14ac:dyDescent="0.2">
      <c r="A29" s="14">
        <v>5</v>
      </c>
      <c r="B29" s="111" t="s">
        <v>82</v>
      </c>
      <c r="C29" s="118">
        <v>44562</v>
      </c>
    </row>
    <row r="31" spans="1:3" ht="13.5" thickBot="1" x14ac:dyDescent="0.25"/>
    <row r="32" spans="1:3" ht="13.5" thickBot="1" x14ac:dyDescent="0.25">
      <c r="A32" s="138" t="s">
        <v>5</v>
      </c>
      <c r="B32" s="139"/>
      <c r="C32" s="14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191</v>
      </c>
      <c r="C35" s="30">
        <v>6409.2</v>
      </c>
    </row>
    <row r="36" spans="1:3" x14ac:dyDescent="0.2">
      <c r="A36" s="14" t="s">
        <v>9</v>
      </c>
      <c r="B36" s="124" t="s">
        <v>210</v>
      </c>
      <c r="C36" s="30">
        <f>(C35/100)*30</f>
        <v>1922.76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3" t="s">
        <v>0</v>
      </c>
      <c r="B38" s="133"/>
      <c r="C38" s="31">
        <f>SUM(C35:C37)</f>
        <v>8331.9599999999991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694.32999999999993</v>
      </c>
    </row>
    <row r="47" spans="1:3" x14ac:dyDescent="0.2">
      <c r="A47" s="14" t="s">
        <v>9</v>
      </c>
      <c r="B47" s="49" t="s">
        <v>57</v>
      </c>
      <c r="C47" s="30">
        <f>C38/12</f>
        <v>694.32999999999993</v>
      </c>
    </row>
    <row r="48" spans="1:3" x14ac:dyDescent="0.2">
      <c r="A48" s="14" t="s">
        <v>10</v>
      </c>
      <c r="B48" s="23" t="s">
        <v>58</v>
      </c>
      <c r="C48" s="30">
        <f>(C38/12)/3</f>
        <v>231.4433333333333</v>
      </c>
    </row>
    <row r="49" spans="1:4" x14ac:dyDescent="0.2">
      <c r="A49" s="133" t="s">
        <v>0</v>
      </c>
      <c r="B49" s="133"/>
      <c r="C49" s="31">
        <f>SUM(C46:C48)</f>
        <v>1620.1033333333332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1990.4126666666664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248.8015833333333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298.56189999999992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149.28094999999996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99.520633333333322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99.983519999999999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19.904126666666663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2906.4653800000001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796.16506666666658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3702.6304466666666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193</v>
      </c>
      <c r="C70" s="119">
        <v>0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3" t="s">
        <v>0</v>
      </c>
      <c r="B74" s="133"/>
      <c r="C74" s="31">
        <f>SUM(C70:C73)</f>
        <v>566.27700000000004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1620.1033333333332</v>
      </c>
    </row>
    <row r="81" spans="1:4" x14ac:dyDescent="0.2">
      <c r="A81" s="14" t="s">
        <v>22</v>
      </c>
      <c r="B81" s="23" t="s">
        <v>23</v>
      </c>
      <c r="C81" s="24">
        <f>D64</f>
        <v>3702.6304466666666</v>
      </c>
    </row>
    <row r="82" spans="1:4" x14ac:dyDescent="0.2">
      <c r="A82" s="14" t="s">
        <v>32</v>
      </c>
      <c r="B82" s="23" t="s">
        <v>33</v>
      </c>
      <c r="C82" s="24">
        <f>C74</f>
        <v>566.27700000000004</v>
      </c>
    </row>
    <row r="83" spans="1:4" x14ac:dyDescent="0.2">
      <c r="A83" s="133" t="s">
        <v>0</v>
      </c>
      <c r="B83" s="133"/>
      <c r="C83" s="25">
        <f>SUM(C80:C82)</f>
        <v>5889.0107799999996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38" t="s">
        <v>36</v>
      </c>
      <c r="B86" s="139"/>
      <c r="C86" s="14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942.87545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75.430036000000001</v>
      </c>
    </row>
    <row r="91" spans="1:4" x14ac:dyDescent="0.2">
      <c r="A91" s="14" t="s">
        <v>10</v>
      </c>
      <c r="B91" s="32" t="s">
        <v>39</v>
      </c>
      <c r="C91" s="33">
        <f>(D63*40%)</f>
        <v>318.46602666666666</v>
      </c>
    </row>
    <row r="92" spans="1:4" x14ac:dyDescent="0.2">
      <c r="A92" s="145" t="s">
        <v>61</v>
      </c>
      <c r="B92" s="145"/>
      <c r="C92" s="31">
        <f>(C89+C91)*33.55%</f>
        <v>423.18006542166665</v>
      </c>
    </row>
    <row r="93" spans="1:4" ht="25.5" x14ac:dyDescent="0.2">
      <c r="A93" s="14" t="s">
        <v>11</v>
      </c>
      <c r="B93" s="34" t="s">
        <v>85</v>
      </c>
      <c r="C93" s="33">
        <f>C38*0.194%</f>
        <v>16.164002399999998</v>
      </c>
    </row>
    <row r="94" spans="1:4" x14ac:dyDescent="0.2">
      <c r="A94" s="14" t="s">
        <v>12</v>
      </c>
      <c r="B94" s="32" t="s">
        <v>40</v>
      </c>
      <c r="C94" s="30">
        <f>(C93*C64)</f>
        <v>5.9483528832000001</v>
      </c>
    </row>
    <row r="95" spans="1:4" x14ac:dyDescent="0.2">
      <c r="A95" s="14" t="s">
        <v>13</v>
      </c>
      <c r="B95" s="32" t="s">
        <v>41</v>
      </c>
      <c r="C95" s="30">
        <f>C91</f>
        <v>318.46602666666666</v>
      </c>
    </row>
    <row r="96" spans="1:4" x14ac:dyDescent="0.2">
      <c r="A96" s="145" t="s">
        <v>62</v>
      </c>
      <c r="B96" s="145"/>
      <c r="C96" s="31">
        <f>(C93+C95)*33.55%</f>
        <v>112.26837475186666</v>
      </c>
    </row>
    <row r="97" spans="1:6" x14ac:dyDescent="0.2">
      <c r="A97" s="133" t="s">
        <v>63</v>
      </c>
      <c r="B97" s="133"/>
      <c r="C97" s="35">
        <f>C49*0.75%</f>
        <v>12.150774999999999</v>
      </c>
      <c r="D97" s="18"/>
    </row>
    <row r="98" spans="1:6" x14ac:dyDescent="0.2">
      <c r="A98" s="137" t="s">
        <v>64</v>
      </c>
      <c r="B98" s="137"/>
      <c r="C98" s="120">
        <f>(C92+C96)-C97</f>
        <v>523.29766517353335</v>
      </c>
    </row>
    <row r="100" spans="1:6" ht="13.5" thickBot="1" x14ac:dyDescent="0.25"/>
    <row r="101" spans="1:6" ht="13.5" thickBot="1" x14ac:dyDescent="0.25">
      <c r="A101" s="138" t="s">
        <v>42</v>
      </c>
      <c r="B101" s="139"/>
      <c r="C101" s="140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241.62683999999999</v>
      </c>
      <c r="D106" s="18"/>
    </row>
    <row r="107" spans="1:6" x14ac:dyDescent="0.2">
      <c r="A107" s="50" t="s">
        <v>9</v>
      </c>
      <c r="B107" s="103" t="s">
        <v>173</v>
      </c>
      <c r="C107" s="121">
        <f>(C38+C83+C98)/30*29.4737/12</f>
        <v>1207.1337357569755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1448.7605757569754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1448.7605757569754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1448.7605757569754</v>
      </c>
    </row>
    <row r="129" spans="1:6" ht="13.5" thickBot="1" x14ac:dyDescent="0.25"/>
    <row r="130" spans="1:6" ht="13.5" thickBot="1" x14ac:dyDescent="0.25">
      <c r="A130" s="138" t="s">
        <v>51</v>
      </c>
      <c r="B130" s="139"/>
      <c r="C130" s="14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v>0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379.63</v>
      </c>
    </row>
    <row r="140" spans="1:6" x14ac:dyDescent="0.2">
      <c r="A140" s="142" t="s">
        <v>110</v>
      </c>
      <c r="B140" s="142"/>
      <c r="C140" s="142"/>
      <c r="D140" s="142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3" t="s">
        <v>30</v>
      </c>
      <c r="B143" s="133"/>
      <c r="C143" s="105">
        <v>0.24690000000000001</v>
      </c>
      <c r="D143" s="25">
        <f>C143*C154</f>
        <v>4091.7895122677432</v>
      </c>
    </row>
    <row r="144" spans="1:6" x14ac:dyDescent="0.2">
      <c r="C144" s="129"/>
    </row>
    <row r="145" spans="1:4" ht="13.5" thickBot="1" x14ac:dyDescent="0.25"/>
    <row r="146" spans="1:4" ht="13.5" thickBot="1" x14ac:dyDescent="0.25">
      <c r="A146" s="130" t="s">
        <v>53</v>
      </c>
      <c r="B146" s="131"/>
      <c r="C146" s="132"/>
    </row>
    <row r="148" spans="1:4" x14ac:dyDescent="0.2">
      <c r="A148" s="58"/>
      <c r="B148" s="58" t="s">
        <v>54</v>
      </c>
      <c r="C148" s="58" t="s">
        <v>7</v>
      </c>
    </row>
    <row r="149" spans="1:4" x14ac:dyDescent="0.2">
      <c r="A149" s="58" t="s">
        <v>8</v>
      </c>
      <c r="B149" s="23" t="s">
        <v>5</v>
      </c>
      <c r="C149" s="26">
        <f>C38</f>
        <v>8331.9599999999991</v>
      </c>
    </row>
    <row r="150" spans="1:4" x14ac:dyDescent="0.2">
      <c r="A150" s="58" t="s">
        <v>9</v>
      </c>
      <c r="B150" s="23" t="s">
        <v>16</v>
      </c>
      <c r="C150" s="26">
        <f>C83</f>
        <v>5889.0107799999996</v>
      </c>
    </row>
    <row r="151" spans="1:4" x14ac:dyDescent="0.2">
      <c r="A151" s="58" t="s">
        <v>10</v>
      </c>
      <c r="B151" s="23" t="s">
        <v>36</v>
      </c>
      <c r="C151" s="26">
        <f>C98</f>
        <v>523.29766517353335</v>
      </c>
    </row>
    <row r="152" spans="1:4" x14ac:dyDescent="0.2">
      <c r="A152" s="58" t="s">
        <v>11</v>
      </c>
      <c r="B152" s="27" t="s">
        <v>42</v>
      </c>
      <c r="C152" s="26">
        <f>C127</f>
        <v>1448.7605757569754</v>
      </c>
    </row>
    <row r="153" spans="1:4" x14ac:dyDescent="0.2">
      <c r="A153" s="58" t="s">
        <v>12</v>
      </c>
      <c r="B153" s="23" t="s">
        <v>51</v>
      </c>
      <c r="C153" s="26">
        <f>C137</f>
        <v>379.63</v>
      </c>
    </row>
    <row r="154" spans="1:4" x14ac:dyDescent="0.2">
      <c r="A154" s="133" t="s">
        <v>55</v>
      </c>
      <c r="B154" s="133"/>
      <c r="C154" s="28">
        <f>SUM(C149:C153)</f>
        <v>16572.65902093051</v>
      </c>
    </row>
    <row r="155" spans="1:4" x14ac:dyDescent="0.2">
      <c r="A155" s="58" t="s">
        <v>13</v>
      </c>
      <c r="B155" s="104" t="s">
        <v>112</v>
      </c>
      <c r="C155" s="68">
        <f>D143</f>
        <v>4091.7895122677432</v>
      </c>
    </row>
    <row r="156" spans="1:4" x14ac:dyDescent="0.2">
      <c r="A156" s="133" t="s">
        <v>56</v>
      </c>
      <c r="B156" s="134"/>
      <c r="C156" s="29">
        <f>C154+C155</f>
        <v>20664.448533198254</v>
      </c>
    </row>
    <row r="157" spans="1:4" ht="14.65" customHeight="1" x14ac:dyDescent="0.2">
      <c r="A157" s="135" t="s">
        <v>168</v>
      </c>
      <c r="B157" s="135"/>
      <c r="C157" s="122">
        <f>C156/220</f>
        <v>93.929311514537517</v>
      </c>
    </row>
    <row r="158" spans="1:4" x14ac:dyDescent="0.2">
      <c r="A158" s="136" t="s">
        <v>204</v>
      </c>
      <c r="B158" s="136"/>
      <c r="C158" s="123">
        <f>10*C157</f>
        <v>939.29311514537517</v>
      </c>
      <c r="D158" s="18"/>
    </row>
  </sheetData>
  <mergeCells count="41"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146:C146"/>
    <mergeCell ref="A154:B154"/>
    <mergeCell ref="A156:B156"/>
    <mergeCell ref="A157:B157"/>
    <mergeCell ref="A158:B15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7042C-D222-4332-AA4C-39667F03C000}">
  <sheetPr>
    <pageSetUpPr fitToPage="1"/>
  </sheetPr>
  <dimension ref="A1:F156"/>
  <sheetViews>
    <sheetView showGridLines="0" topLeftCell="A43" zoomScaleNormal="100" workbookViewId="0">
      <selection activeCell="C55" sqref="C55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42"/>
      <c r="C3" s="42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86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199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201</v>
      </c>
      <c r="C27" s="94">
        <v>2236.06</v>
      </c>
    </row>
    <row r="28" spans="1:3" ht="15" customHeight="1" x14ac:dyDescent="0.2">
      <c r="A28" s="14">
        <v>4</v>
      </c>
      <c r="B28" s="9" t="s">
        <v>81</v>
      </c>
      <c r="C28" s="8" t="str">
        <f>C21</f>
        <v>AUXILIAR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6" t="s">
        <v>5</v>
      </c>
      <c r="B32" s="157"/>
      <c r="C32" s="158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2236.06</v>
      </c>
    </row>
    <row r="36" spans="1:3" ht="15" x14ac:dyDescent="0.2">
      <c r="A36" s="14" t="s">
        <v>9</v>
      </c>
      <c r="B36" s="48" t="s">
        <v>200</v>
      </c>
      <c r="C36" s="30"/>
    </row>
    <row r="37" spans="1:3" x14ac:dyDescent="0.2">
      <c r="A37" s="14" t="s">
        <v>13</v>
      </c>
      <c r="B37" s="23" t="s">
        <v>15</v>
      </c>
      <c r="C37" s="30"/>
    </row>
    <row r="38" spans="1:3" x14ac:dyDescent="0.2">
      <c r="A38" s="133" t="s">
        <v>0</v>
      </c>
      <c r="B38" s="133"/>
      <c r="C38" s="31">
        <f>SUM(C35:C37)</f>
        <v>2236.06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186.33833333333334</v>
      </c>
    </row>
    <row r="47" spans="1:3" x14ac:dyDescent="0.2">
      <c r="A47" s="14" t="s">
        <v>9</v>
      </c>
      <c r="B47" s="49" t="s">
        <v>57</v>
      </c>
      <c r="C47" s="30">
        <f>C38/12</f>
        <v>186.33833333333334</v>
      </c>
    </row>
    <row r="48" spans="1:3" x14ac:dyDescent="0.2">
      <c r="A48" s="14" t="s">
        <v>10</v>
      </c>
      <c r="B48" s="23" t="s">
        <v>58</v>
      </c>
      <c r="C48" s="30">
        <f>(C38/12)/3</f>
        <v>62.112777777777779</v>
      </c>
    </row>
    <row r="49" spans="1:4" x14ac:dyDescent="0.2">
      <c r="A49" s="133" t="s">
        <v>0</v>
      </c>
      <c r="B49" s="133"/>
      <c r="C49" s="31">
        <f>SUM(C46:C48)</f>
        <v>434.78944444444448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534.16988888888898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66.771236111111122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80.125483333333335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40.062741666666668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26.708494444444447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26.832719999999998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5.3416988888888888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780.01226333333341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213.66795555555558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993.68021888888893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106</v>
      </c>
      <c r="C70" s="43">
        <f>(4.95*2*22)-(C35/100)*6</f>
        <v>83.636400000000037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3" t="s">
        <v>0</v>
      </c>
      <c r="B74" s="133"/>
      <c r="C74" s="31">
        <f>SUM(C70:C73)</f>
        <v>649.91340000000014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434.78944444444448</v>
      </c>
    </row>
    <row r="81" spans="1:4" x14ac:dyDescent="0.2">
      <c r="A81" s="14" t="s">
        <v>22</v>
      </c>
      <c r="B81" s="23" t="s">
        <v>23</v>
      </c>
      <c r="C81" s="24">
        <f>D64</f>
        <v>993.68021888888893</v>
      </c>
    </row>
    <row r="82" spans="1:4" x14ac:dyDescent="0.2">
      <c r="A82" s="14" t="s">
        <v>32</v>
      </c>
      <c r="B82" s="23" t="s">
        <v>33</v>
      </c>
      <c r="C82" s="24">
        <f>C74</f>
        <v>649.91340000000014</v>
      </c>
    </row>
    <row r="83" spans="1:4" x14ac:dyDescent="0.2">
      <c r="A83" s="133" t="s">
        <v>0</v>
      </c>
      <c r="B83" s="133"/>
      <c r="C83" s="25">
        <f>SUM(C80:C82)</f>
        <v>2078.3830633333337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6" t="s">
        <v>36</v>
      </c>
      <c r="B86" s="157"/>
      <c r="C86" s="158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294.53590000000003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23.562872000000002</v>
      </c>
    </row>
    <row r="91" spans="1:4" x14ac:dyDescent="0.2">
      <c r="A91" s="14" t="s">
        <v>10</v>
      </c>
      <c r="B91" s="32" t="s">
        <v>39</v>
      </c>
      <c r="C91" s="33">
        <f>(D63*40%)</f>
        <v>85.467182222222235</v>
      </c>
    </row>
    <row r="92" spans="1:4" x14ac:dyDescent="0.2">
      <c r="A92" s="145" t="s">
        <v>61</v>
      </c>
      <c r="B92" s="145"/>
      <c r="C92" s="31">
        <f>(C89+C91)*33.55%</f>
        <v>127.49103408555555</v>
      </c>
    </row>
    <row r="93" spans="1:4" ht="25.5" x14ac:dyDescent="0.2">
      <c r="A93" s="14" t="s">
        <v>11</v>
      </c>
      <c r="B93" s="34" t="s">
        <v>85</v>
      </c>
      <c r="C93" s="33">
        <f>C38*0.194%</f>
        <v>4.3379564000000004</v>
      </c>
    </row>
    <row r="94" spans="1:4" x14ac:dyDescent="0.2">
      <c r="A94" s="14" t="s">
        <v>12</v>
      </c>
      <c r="B94" s="32" t="s">
        <v>40</v>
      </c>
      <c r="C94" s="30">
        <f>(C93*C64)</f>
        <v>1.5963679552000003</v>
      </c>
    </row>
    <row r="95" spans="1:4" x14ac:dyDescent="0.2">
      <c r="A95" s="14" t="s">
        <v>13</v>
      </c>
      <c r="B95" s="32" t="s">
        <v>41</v>
      </c>
      <c r="C95" s="30">
        <f>C91</f>
        <v>85.467182222222235</v>
      </c>
    </row>
    <row r="96" spans="1:4" x14ac:dyDescent="0.2">
      <c r="A96" s="145" t="s">
        <v>62</v>
      </c>
      <c r="B96" s="145"/>
      <c r="C96" s="31">
        <f>(C93+C95)*33.55%</f>
        <v>30.129624007755556</v>
      </c>
    </row>
    <row r="97" spans="1:6" x14ac:dyDescent="0.2">
      <c r="A97" s="133" t="s">
        <v>63</v>
      </c>
      <c r="B97" s="133"/>
      <c r="C97" s="35">
        <f>C49*0.75%</f>
        <v>3.2609208333333335</v>
      </c>
      <c r="D97" s="18"/>
    </row>
    <row r="98" spans="1:6" x14ac:dyDescent="0.2">
      <c r="A98" s="137" t="s">
        <v>64</v>
      </c>
      <c r="B98" s="137"/>
      <c r="C98" s="36">
        <f>(C92+C96)-C97</f>
        <v>154.35973725997778</v>
      </c>
    </row>
    <row r="100" spans="1:6" ht="13.5" thickBot="1" x14ac:dyDescent="0.25"/>
    <row r="101" spans="1:6" ht="16.5" thickBot="1" x14ac:dyDescent="0.25">
      <c r="A101" s="156" t="s">
        <v>42</v>
      </c>
      <c r="B101" s="157"/>
      <c r="C101" s="158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84.299461999999991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365.86709195513089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450.16655395513089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450.16655395513089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450.16655395513089</v>
      </c>
    </row>
    <row r="129" spans="1:6" ht="13.5" thickBot="1" x14ac:dyDescent="0.25"/>
    <row r="130" spans="1:6" ht="16.5" thickBot="1" x14ac:dyDescent="0.25">
      <c r="A130" s="156" t="s">
        <v>51</v>
      </c>
      <c r="B130" s="157"/>
      <c r="C130" s="158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456.62566666666669</v>
      </c>
    </row>
    <row r="140" spans="1:6" ht="15.75" x14ac:dyDescent="0.2">
      <c r="A140" s="159" t="s">
        <v>110</v>
      </c>
      <c r="B140" s="159"/>
      <c r="C140" s="159"/>
      <c r="D140" s="159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0" t="s">
        <v>30</v>
      </c>
      <c r="B143" s="160"/>
      <c r="C143" s="66">
        <v>0.24690000000000001</v>
      </c>
      <c r="D143" s="67">
        <f>C143*C154</f>
        <v>1327.2344107380104</v>
      </c>
    </row>
    <row r="145" spans="1:3" ht="13.5" thickBot="1" x14ac:dyDescent="0.25"/>
    <row r="146" spans="1:3" ht="16.5" thickBot="1" x14ac:dyDescent="0.25">
      <c r="A146" s="153" t="s">
        <v>53</v>
      </c>
      <c r="B146" s="154"/>
      <c r="C146" s="155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2236.06</v>
      </c>
    </row>
    <row r="150" spans="1:3" x14ac:dyDescent="0.2">
      <c r="A150" s="58" t="s">
        <v>9</v>
      </c>
      <c r="B150" s="23" t="s">
        <v>16</v>
      </c>
      <c r="C150" s="26">
        <f>C83</f>
        <v>2078.3830633333337</v>
      </c>
    </row>
    <row r="151" spans="1:3" x14ac:dyDescent="0.2">
      <c r="A151" s="58" t="s">
        <v>10</v>
      </c>
      <c r="B151" s="23" t="s">
        <v>36</v>
      </c>
      <c r="C151" s="26">
        <f>C98</f>
        <v>154.35973725997778</v>
      </c>
    </row>
    <row r="152" spans="1:3" x14ac:dyDescent="0.2">
      <c r="A152" s="58" t="s">
        <v>11</v>
      </c>
      <c r="B152" s="27" t="s">
        <v>42</v>
      </c>
      <c r="C152" s="26">
        <f>C127</f>
        <v>450.16655395513089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3" t="s">
        <v>55</v>
      </c>
      <c r="B154" s="133"/>
      <c r="C154" s="28">
        <f>SUM(C149:C153)</f>
        <v>5375.5950212151092</v>
      </c>
    </row>
    <row r="155" spans="1:3" ht="15.75" x14ac:dyDescent="0.2">
      <c r="A155" s="58" t="s">
        <v>13</v>
      </c>
      <c r="B155" s="65" t="s">
        <v>112</v>
      </c>
      <c r="C155" s="68">
        <f>D143</f>
        <v>1327.2344107380104</v>
      </c>
    </row>
    <row r="156" spans="1:3" x14ac:dyDescent="0.2">
      <c r="A156" s="133" t="s">
        <v>56</v>
      </c>
      <c r="B156" s="134"/>
      <c r="C156" s="29">
        <f>C154+C155</f>
        <v>6702.8294319531196</v>
      </c>
    </row>
  </sheetData>
  <mergeCells count="39">
    <mergeCell ref="A10:C10"/>
    <mergeCell ref="A1:C1"/>
    <mergeCell ref="A2:C2"/>
    <mergeCell ref="A4:C4"/>
    <mergeCell ref="A5:C5"/>
    <mergeCell ref="A6:C6"/>
    <mergeCell ref="A74:B74"/>
    <mergeCell ref="A17:C17"/>
    <mergeCell ref="A24:C24"/>
    <mergeCell ref="A32:C32"/>
    <mergeCell ref="A38:B38"/>
    <mergeCell ref="A41:C41"/>
    <mergeCell ref="A43:C43"/>
    <mergeCell ref="A49:B49"/>
    <mergeCell ref="A52:D52"/>
    <mergeCell ref="A62:B62"/>
    <mergeCell ref="A64:B64"/>
    <mergeCell ref="A67:C67"/>
    <mergeCell ref="A119:B119"/>
    <mergeCell ref="A77:C77"/>
    <mergeCell ref="A83:B83"/>
    <mergeCell ref="A86:C86"/>
    <mergeCell ref="A92:B92"/>
    <mergeCell ref="A96:B96"/>
    <mergeCell ref="A97:B97"/>
    <mergeCell ref="A98:B98"/>
    <mergeCell ref="A101:C101"/>
    <mergeCell ref="A103:C103"/>
    <mergeCell ref="A112:B112"/>
    <mergeCell ref="A115:C115"/>
    <mergeCell ref="A146:C146"/>
    <mergeCell ref="A154:B154"/>
    <mergeCell ref="A156:B156"/>
    <mergeCell ref="A122:C122"/>
    <mergeCell ref="A127:B127"/>
    <mergeCell ref="A130:C130"/>
    <mergeCell ref="A137:B137"/>
    <mergeCell ref="A140:D140"/>
    <mergeCell ref="A143:B143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1A439-B065-4EAE-98F9-246C9B58A1FF}">
  <sheetPr>
    <pageSetUpPr fitToPage="1"/>
  </sheetPr>
  <dimension ref="A1:F156"/>
  <sheetViews>
    <sheetView showGridLines="0" topLeftCell="A37" zoomScaleNormal="100" workbookViewId="0">
      <selection activeCell="C56" sqref="C56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42"/>
      <c r="C3" s="42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177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92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95</v>
      </c>
      <c r="C27" s="94">
        <v>3031.58</v>
      </c>
    </row>
    <row r="28" spans="1:3" ht="15" customHeight="1" x14ac:dyDescent="0.2">
      <c r="A28" s="14">
        <v>4</v>
      </c>
      <c r="B28" s="9" t="s">
        <v>81</v>
      </c>
      <c r="C28" s="8" t="str">
        <f>C21</f>
        <v>OFICIAL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6" t="s">
        <v>5</v>
      </c>
      <c r="B32" s="157"/>
      <c r="C32" s="158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3031.58</v>
      </c>
    </row>
    <row r="36" spans="1:3" ht="15" x14ac:dyDescent="0.2">
      <c r="A36" s="14" t="s">
        <v>9</v>
      </c>
      <c r="B36" s="48" t="s">
        <v>103</v>
      </c>
      <c r="C36" s="30">
        <v>59.18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3" t="s">
        <v>0</v>
      </c>
      <c r="B38" s="133"/>
      <c r="C38" s="31">
        <f>SUM(C35:C37)</f>
        <v>3090.7599999999998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257.56333333333333</v>
      </c>
    </row>
    <row r="47" spans="1:3" x14ac:dyDescent="0.2">
      <c r="A47" s="14" t="s">
        <v>9</v>
      </c>
      <c r="B47" s="49" t="s">
        <v>57</v>
      </c>
      <c r="C47" s="30">
        <f>C38/12</f>
        <v>257.56333333333333</v>
      </c>
    </row>
    <row r="48" spans="1:3" x14ac:dyDescent="0.2">
      <c r="A48" s="14" t="s">
        <v>10</v>
      </c>
      <c r="B48" s="23" t="s">
        <v>58</v>
      </c>
      <c r="C48" s="30">
        <f>(C38/12)/3</f>
        <v>85.854444444444439</v>
      </c>
    </row>
    <row r="49" spans="1:4" x14ac:dyDescent="0.2">
      <c r="A49" s="133" t="s">
        <v>0</v>
      </c>
      <c r="B49" s="133"/>
      <c r="C49" s="31">
        <f>SUM(C46:C48)</f>
        <v>600.98111111111109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738.34822222222226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92.293527777777783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110.75223333333332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55.376116666666661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36.917411111111107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37.089120000000001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7.3834822222222218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1078.1601133333336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295.33928888888886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1373.4994022222224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180</v>
      </c>
      <c r="C70" s="43"/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3" t="s">
        <v>0</v>
      </c>
      <c r="B74" s="133"/>
      <c r="C74" s="31">
        <f>SUM(C70:C73)</f>
        <v>566.27700000000004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600.98111111111109</v>
      </c>
    </row>
    <row r="81" spans="1:4" x14ac:dyDescent="0.2">
      <c r="A81" s="14" t="s">
        <v>22</v>
      </c>
      <c r="B81" s="23" t="s">
        <v>23</v>
      </c>
      <c r="C81" s="24">
        <f>D64</f>
        <v>1373.4994022222224</v>
      </c>
    </row>
    <row r="82" spans="1:4" x14ac:dyDescent="0.2">
      <c r="A82" s="14" t="s">
        <v>32</v>
      </c>
      <c r="B82" s="23" t="s">
        <v>33</v>
      </c>
      <c r="C82" s="24">
        <f>C74</f>
        <v>566.27700000000004</v>
      </c>
    </row>
    <row r="83" spans="1:4" x14ac:dyDescent="0.2">
      <c r="A83" s="133" t="s">
        <v>0</v>
      </c>
      <c r="B83" s="133"/>
      <c r="C83" s="25">
        <f>SUM(C80:C82)</f>
        <v>2540.7575133333335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6" t="s">
        <v>36</v>
      </c>
      <c r="B86" s="157"/>
      <c r="C86" s="158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379.44644999999997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30.355715999999997</v>
      </c>
    </row>
    <row r="91" spans="1:4" x14ac:dyDescent="0.2">
      <c r="A91" s="14" t="s">
        <v>10</v>
      </c>
      <c r="B91" s="32" t="s">
        <v>39</v>
      </c>
      <c r="C91" s="33">
        <f>(D63*40%)</f>
        <v>118.13571555555555</v>
      </c>
    </row>
    <row r="92" spans="1:4" x14ac:dyDescent="0.2">
      <c r="A92" s="145" t="s">
        <v>61</v>
      </c>
      <c r="B92" s="145"/>
      <c r="C92" s="31">
        <f>(C89+C91)*33.55%</f>
        <v>166.93881654388886</v>
      </c>
    </row>
    <row r="93" spans="1:4" ht="25.5" x14ac:dyDescent="0.2">
      <c r="A93" s="14" t="s">
        <v>11</v>
      </c>
      <c r="B93" s="34" t="s">
        <v>85</v>
      </c>
      <c r="C93" s="33">
        <f>C38*0.194%</f>
        <v>5.9960743999999995</v>
      </c>
    </row>
    <row r="94" spans="1:4" x14ac:dyDescent="0.2">
      <c r="A94" s="14" t="s">
        <v>12</v>
      </c>
      <c r="B94" s="32" t="s">
        <v>40</v>
      </c>
      <c r="C94" s="30">
        <f>(C93*C64)</f>
        <v>2.2065553792000001</v>
      </c>
    </row>
    <row r="95" spans="1:4" x14ac:dyDescent="0.2">
      <c r="A95" s="14" t="s">
        <v>13</v>
      </c>
      <c r="B95" s="32" t="s">
        <v>41</v>
      </c>
      <c r="C95" s="30">
        <f>C91</f>
        <v>118.13571555555555</v>
      </c>
    </row>
    <row r="96" spans="1:4" x14ac:dyDescent="0.2">
      <c r="A96" s="145" t="s">
        <v>62</v>
      </c>
      <c r="B96" s="145"/>
      <c r="C96" s="31">
        <f>(C93+C95)*33.55%</f>
        <v>41.646215530088881</v>
      </c>
    </row>
    <row r="97" spans="1:6" x14ac:dyDescent="0.2">
      <c r="A97" s="133" t="s">
        <v>63</v>
      </c>
      <c r="B97" s="133"/>
      <c r="C97" s="35">
        <f>C49*0.75%</f>
        <v>4.5073583333333334</v>
      </c>
      <c r="D97" s="18"/>
    </row>
    <row r="98" spans="1:6" x14ac:dyDescent="0.2">
      <c r="A98" s="137" t="s">
        <v>64</v>
      </c>
      <c r="B98" s="137"/>
      <c r="C98" s="36">
        <f>(C92+C96)-C97</f>
        <v>204.0776737406444</v>
      </c>
    </row>
    <row r="100" spans="1:6" ht="13.5" thickBot="1" x14ac:dyDescent="0.25"/>
    <row r="101" spans="1:6" ht="16.5" thickBot="1" x14ac:dyDescent="0.25">
      <c r="A101" s="156" t="s">
        <v>42</v>
      </c>
      <c r="B101" s="157"/>
      <c r="C101" s="158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114.29056599999998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477.76828295906193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592.05884895906195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592.05884895906195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592.05884895906195</v>
      </c>
    </row>
    <row r="129" spans="1:6" ht="13.5" thickBot="1" x14ac:dyDescent="0.25"/>
    <row r="130" spans="1:6" ht="16.5" thickBot="1" x14ac:dyDescent="0.25">
      <c r="A130" s="156" t="s">
        <v>51</v>
      </c>
      <c r="B130" s="157"/>
      <c r="C130" s="158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456.62566666666669</v>
      </c>
    </row>
    <row r="140" spans="1:6" ht="15.75" x14ac:dyDescent="0.2">
      <c r="A140" s="159" t="s">
        <v>110</v>
      </c>
      <c r="B140" s="159"/>
      <c r="C140" s="159"/>
      <c r="D140" s="159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0" t="s">
        <v>30</v>
      </c>
      <c r="B143" s="160"/>
      <c r="C143" s="66">
        <v>0.24690000000000001</v>
      </c>
      <c r="D143" s="67">
        <f>C143*C154</f>
        <v>1699.7286585965574</v>
      </c>
    </row>
    <row r="145" spans="1:3" ht="13.5" thickBot="1" x14ac:dyDescent="0.25"/>
    <row r="146" spans="1:3" ht="16.5" thickBot="1" x14ac:dyDescent="0.25">
      <c r="A146" s="153" t="s">
        <v>53</v>
      </c>
      <c r="B146" s="154"/>
      <c r="C146" s="155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3090.7599999999998</v>
      </c>
    </row>
    <row r="150" spans="1:3" x14ac:dyDescent="0.2">
      <c r="A150" s="58" t="s">
        <v>9</v>
      </c>
      <c r="B150" s="23" t="s">
        <v>16</v>
      </c>
      <c r="C150" s="26">
        <f>C83</f>
        <v>2540.7575133333335</v>
      </c>
    </row>
    <row r="151" spans="1:3" x14ac:dyDescent="0.2">
      <c r="A151" s="58" t="s">
        <v>10</v>
      </c>
      <c r="B151" s="23" t="s">
        <v>36</v>
      </c>
      <c r="C151" s="26">
        <f>C98</f>
        <v>204.0776737406444</v>
      </c>
    </row>
    <row r="152" spans="1:3" x14ac:dyDescent="0.2">
      <c r="A152" s="58" t="s">
        <v>11</v>
      </c>
      <c r="B152" s="27" t="s">
        <v>42</v>
      </c>
      <c r="C152" s="26">
        <f>C127</f>
        <v>592.05884895906195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3" t="s">
        <v>55</v>
      </c>
      <c r="B154" s="133"/>
      <c r="C154" s="28">
        <f>SUM(C149:C153)</f>
        <v>6884.2797026997059</v>
      </c>
    </row>
    <row r="155" spans="1:3" ht="15.75" x14ac:dyDescent="0.2">
      <c r="A155" s="58" t="s">
        <v>13</v>
      </c>
      <c r="B155" s="65" t="s">
        <v>112</v>
      </c>
      <c r="C155" s="68">
        <f>D143</f>
        <v>1699.7286585965574</v>
      </c>
    </row>
    <row r="156" spans="1:3" x14ac:dyDescent="0.2">
      <c r="A156" s="133" t="s">
        <v>56</v>
      </c>
      <c r="B156" s="134"/>
      <c r="C156" s="29">
        <f>C154+C155</f>
        <v>8584.0083612962626</v>
      </c>
    </row>
  </sheetData>
  <mergeCells count="39"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6E49F-CA8B-43CF-979E-FFCC8259BB4F}">
  <sheetPr>
    <pageSetUpPr fitToPage="1"/>
  </sheetPr>
  <dimension ref="A1:F156"/>
  <sheetViews>
    <sheetView showGridLines="0" topLeftCell="A35" zoomScaleNormal="100" workbookViewId="0">
      <selection activeCell="C55" sqref="C55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42"/>
      <c r="C3" s="42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178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92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95</v>
      </c>
      <c r="C27" s="94">
        <v>3031.58</v>
      </c>
    </row>
    <row r="28" spans="1:3" ht="15" customHeight="1" x14ac:dyDescent="0.2">
      <c r="A28" s="14">
        <v>4</v>
      </c>
      <c r="B28" s="9" t="s">
        <v>81</v>
      </c>
      <c r="C28" s="8" t="str">
        <f>C21</f>
        <v>OFICIAL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6" t="s">
        <v>5</v>
      </c>
      <c r="B32" s="157"/>
      <c r="C32" s="158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3031.58</v>
      </c>
    </row>
    <row r="36" spans="1:3" ht="15" x14ac:dyDescent="0.2">
      <c r="A36" s="14" t="s">
        <v>9</v>
      </c>
      <c r="B36" s="48" t="s">
        <v>103</v>
      </c>
      <c r="C36" s="30">
        <v>59.18</v>
      </c>
    </row>
    <row r="37" spans="1:3" x14ac:dyDescent="0.2">
      <c r="A37" s="14" t="s">
        <v>13</v>
      </c>
      <c r="B37" s="23" t="s">
        <v>15</v>
      </c>
      <c r="C37" s="30"/>
    </row>
    <row r="38" spans="1:3" x14ac:dyDescent="0.2">
      <c r="A38" s="133" t="s">
        <v>0</v>
      </c>
      <c r="B38" s="133"/>
      <c r="C38" s="31">
        <f>SUM(C35:C37)</f>
        <v>3090.7599999999998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257.56333333333333</v>
      </c>
    </row>
    <row r="47" spans="1:3" x14ac:dyDescent="0.2">
      <c r="A47" s="14" t="s">
        <v>9</v>
      </c>
      <c r="B47" s="49" t="s">
        <v>57</v>
      </c>
      <c r="C47" s="30">
        <f>C38/12</f>
        <v>257.56333333333333</v>
      </c>
    </row>
    <row r="48" spans="1:3" x14ac:dyDescent="0.2">
      <c r="A48" s="14" t="s">
        <v>10</v>
      </c>
      <c r="B48" s="23" t="s">
        <v>58</v>
      </c>
      <c r="C48" s="30">
        <f>(C38/12)/3</f>
        <v>85.854444444444439</v>
      </c>
    </row>
    <row r="49" spans="1:4" x14ac:dyDescent="0.2">
      <c r="A49" s="133" t="s">
        <v>0</v>
      </c>
      <c r="B49" s="133"/>
      <c r="C49" s="31">
        <f>SUM(C46:C48)</f>
        <v>600.98111111111109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738.34822222222226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92.293527777777783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110.75223333333332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55.376116666666661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36.917411111111107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37.089120000000001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7.3834822222222218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1078.1601133333336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295.33928888888886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1373.4994022222224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179</v>
      </c>
      <c r="C70" s="43">
        <v>0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3" t="s">
        <v>0</v>
      </c>
      <c r="B74" s="133"/>
      <c r="C74" s="31">
        <f>SUM(C70:C73)</f>
        <v>566.27700000000004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600.98111111111109</v>
      </c>
    </row>
    <row r="81" spans="1:4" x14ac:dyDescent="0.2">
      <c r="A81" s="14" t="s">
        <v>22</v>
      </c>
      <c r="B81" s="23" t="s">
        <v>23</v>
      </c>
      <c r="C81" s="24">
        <f>D64</f>
        <v>1373.4994022222224</v>
      </c>
    </row>
    <row r="82" spans="1:4" x14ac:dyDescent="0.2">
      <c r="A82" s="14" t="s">
        <v>32</v>
      </c>
      <c r="B82" s="23" t="s">
        <v>33</v>
      </c>
      <c r="C82" s="24">
        <f>C74</f>
        <v>566.27700000000004</v>
      </c>
    </row>
    <row r="83" spans="1:4" x14ac:dyDescent="0.2">
      <c r="A83" s="133" t="s">
        <v>0</v>
      </c>
      <c r="B83" s="133"/>
      <c r="C83" s="25">
        <f>SUM(C80:C82)</f>
        <v>2540.7575133333335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6" t="s">
        <v>36</v>
      </c>
      <c r="B86" s="157"/>
      <c r="C86" s="158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379.44644999999997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30.355715999999997</v>
      </c>
    </row>
    <row r="91" spans="1:4" x14ac:dyDescent="0.2">
      <c r="A91" s="14" t="s">
        <v>10</v>
      </c>
      <c r="B91" s="32" t="s">
        <v>39</v>
      </c>
      <c r="C91" s="33">
        <f>(D63*40%)</f>
        <v>118.13571555555555</v>
      </c>
    </row>
    <row r="92" spans="1:4" x14ac:dyDescent="0.2">
      <c r="A92" s="145" t="s">
        <v>61</v>
      </c>
      <c r="B92" s="145"/>
      <c r="C92" s="31">
        <f>(C89+C91)*33.55%</f>
        <v>166.93881654388886</v>
      </c>
    </row>
    <row r="93" spans="1:4" ht="25.5" x14ac:dyDescent="0.2">
      <c r="A93" s="14" t="s">
        <v>11</v>
      </c>
      <c r="B93" s="34" t="s">
        <v>85</v>
      </c>
      <c r="C93" s="33">
        <f>C38*0.194%</f>
        <v>5.9960743999999995</v>
      </c>
    </row>
    <row r="94" spans="1:4" x14ac:dyDescent="0.2">
      <c r="A94" s="14" t="s">
        <v>12</v>
      </c>
      <c r="B94" s="32" t="s">
        <v>40</v>
      </c>
      <c r="C94" s="30">
        <f>(C93*C64)</f>
        <v>2.2065553792000001</v>
      </c>
    </row>
    <row r="95" spans="1:4" x14ac:dyDescent="0.2">
      <c r="A95" s="14" t="s">
        <v>13</v>
      </c>
      <c r="B95" s="32" t="s">
        <v>41</v>
      </c>
      <c r="C95" s="30">
        <f>C91</f>
        <v>118.13571555555555</v>
      </c>
    </row>
    <row r="96" spans="1:4" x14ac:dyDescent="0.2">
      <c r="A96" s="145" t="s">
        <v>62</v>
      </c>
      <c r="B96" s="145"/>
      <c r="C96" s="31">
        <f>(C93+C95)*33.55%</f>
        <v>41.646215530088881</v>
      </c>
    </row>
    <row r="97" spans="1:6" x14ac:dyDescent="0.2">
      <c r="A97" s="133" t="s">
        <v>63</v>
      </c>
      <c r="B97" s="133"/>
      <c r="C97" s="35">
        <f>C49*0.75%</f>
        <v>4.5073583333333334</v>
      </c>
      <c r="D97" s="18"/>
    </row>
    <row r="98" spans="1:6" x14ac:dyDescent="0.2">
      <c r="A98" s="137" t="s">
        <v>64</v>
      </c>
      <c r="B98" s="137"/>
      <c r="C98" s="36">
        <f>(C92+C96)-C97</f>
        <v>204.0776737406444</v>
      </c>
    </row>
    <row r="100" spans="1:6" ht="13.5" thickBot="1" x14ac:dyDescent="0.25"/>
    <row r="101" spans="1:6" ht="16.5" thickBot="1" x14ac:dyDescent="0.25">
      <c r="A101" s="156" t="s">
        <v>42</v>
      </c>
      <c r="B101" s="157"/>
      <c r="C101" s="158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114.29056599999998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477.76828295906193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592.05884895906195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592.05884895906195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592.05884895906195</v>
      </c>
    </row>
    <row r="129" spans="1:6" ht="13.5" thickBot="1" x14ac:dyDescent="0.25"/>
    <row r="130" spans="1:6" ht="16.5" thickBot="1" x14ac:dyDescent="0.25">
      <c r="A130" s="156" t="s">
        <v>51</v>
      </c>
      <c r="B130" s="157"/>
      <c r="C130" s="158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456.62566666666669</v>
      </c>
    </row>
    <row r="140" spans="1:6" ht="15.75" x14ac:dyDescent="0.2">
      <c r="A140" s="159" t="s">
        <v>110</v>
      </c>
      <c r="B140" s="159"/>
      <c r="C140" s="159"/>
      <c r="D140" s="159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0" t="s">
        <v>30</v>
      </c>
      <c r="B143" s="160"/>
      <c r="C143" s="66">
        <v>0.2334</v>
      </c>
      <c r="D143" s="67">
        <f>C143*C154</f>
        <v>1606.7908826101113</v>
      </c>
    </row>
    <row r="145" spans="1:3" ht="13.5" thickBot="1" x14ac:dyDescent="0.25"/>
    <row r="146" spans="1:3" ht="16.5" thickBot="1" x14ac:dyDescent="0.25">
      <c r="A146" s="153" t="s">
        <v>53</v>
      </c>
      <c r="B146" s="154"/>
      <c r="C146" s="155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3090.7599999999998</v>
      </c>
    </row>
    <row r="150" spans="1:3" x14ac:dyDescent="0.2">
      <c r="A150" s="58" t="s">
        <v>9</v>
      </c>
      <c r="B150" s="23" t="s">
        <v>16</v>
      </c>
      <c r="C150" s="26">
        <f>C83</f>
        <v>2540.7575133333335</v>
      </c>
    </row>
    <row r="151" spans="1:3" x14ac:dyDescent="0.2">
      <c r="A151" s="58" t="s">
        <v>10</v>
      </c>
      <c r="B151" s="23" t="s">
        <v>36</v>
      </c>
      <c r="C151" s="26">
        <f>C98</f>
        <v>204.0776737406444</v>
      </c>
    </row>
    <row r="152" spans="1:3" x14ac:dyDescent="0.2">
      <c r="A152" s="58" t="s">
        <v>11</v>
      </c>
      <c r="B152" s="27" t="s">
        <v>42</v>
      </c>
      <c r="C152" s="26">
        <f>C127</f>
        <v>592.05884895906195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3" t="s">
        <v>55</v>
      </c>
      <c r="B154" s="133"/>
      <c r="C154" s="28">
        <f>SUM(C149:C153)</f>
        <v>6884.2797026997059</v>
      </c>
    </row>
    <row r="155" spans="1:3" ht="15.75" x14ac:dyDescent="0.2">
      <c r="A155" s="58" t="s">
        <v>13</v>
      </c>
      <c r="B155" s="65" t="s">
        <v>112</v>
      </c>
      <c r="C155" s="68">
        <f>D143</f>
        <v>1606.7908826101113</v>
      </c>
    </row>
    <row r="156" spans="1:3" x14ac:dyDescent="0.2">
      <c r="A156" s="133" t="s">
        <v>56</v>
      </c>
      <c r="B156" s="134"/>
      <c r="C156" s="29">
        <f>C154+C155</f>
        <v>8491.070585309817</v>
      </c>
    </row>
  </sheetData>
  <mergeCells count="39"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370E8-D7C4-4916-87BB-E6F6B51B30C5}">
  <sheetPr>
    <pageSetUpPr fitToPage="1"/>
  </sheetPr>
  <dimension ref="A1:F156"/>
  <sheetViews>
    <sheetView showGridLines="0" topLeftCell="A148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42"/>
      <c r="C3" s="42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181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92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95</v>
      </c>
      <c r="C27" s="94">
        <v>3031.58</v>
      </c>
    </row>
    <row r="28" spans="1:3" ht="15" customHeight="1" x14ac:dyDescent="0.2">
      <c r="A28" s="14">
        <v>4</v>
      </c>
      <c r="B28" s="9" t="s">
        <v>81</v>
      </c>
      <c r="C28" s="8" t="str">
        <f>C21</f>
        <v>OFICIAL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6" t="s">
        <v>5</v>
      </c>
      <c r="B32" s="157"/>
      <c r="C32" s="158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3031.58</v>
      </c>
    </row>
    <row r="36" spans="1:3" ht="15" x14ac:dyDescent="0.2">
      <c r="A36" s="14" t="s">
        <v>9</v>
      </c>
      <c r="B36" s="48" t="s">
        <v>103</v>
      </c>
      <c r="C36" s="30">
        <v>59.18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3" t="s">
        <v>0</v>
      </c>
      <c r="B38" s="133"/>
      <c r="C38" s="31">
        <f>SUM(C35:C37)</f>
        <v>3090.7599999999998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257.56333333333333</v>
      </c>
    </row>
    <row r="47" spans="1:3" x14ac:dyDescent="0.2">
      <c r="A47" s="14" t="s">
        <v>9</v>
      </c>
      <c r="B47" s="49" t="s">
        <v>57</v>
      </c>
      <c r="C47" s="30">
        <f>C38/12</f>
        <v>257.56333333333333</v>
      </c>
    </row>
    <row r="48" spans="1:3" x14ac:dyDescent="0.2">
      <c r="A48" s="14" t="s">
        <v>10</v>
      </c>
      <c r="B48" s="23" t="s">
        <v>58</v>
      </c>
      <c r="C48" s="30">
        <f>(C38/12)/3</f>
        <v>85.854444444444439</v>
      </c>
    </row>
    <row r="49" spans="1:4" x14ac:dyDescent="0.2">
      <c r="A49" s="133" t="s">
        <v>0</v>
      </c>
      <c r="B49" s="133"/>
      <c r="C49" s="31">
        <f>SUM(C46:C48)</f>
        <v>600.98111111111109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738.34822222222226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92.293527777777783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110.75223333333332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55.376116666666661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36.917411111111107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37.089120000000001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7.3834822222222218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1078.1601133333336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295.33928888888886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1373.4994022222224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182</v>
      </c>
      <c r="C70" s="43">
        <f>(6*2*22)-(C35/100)*6</f>
        <v>82.105199999999996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3" t="s">
        <v>0</v>
      </c>
      <c r="B74" s="133"/>
      <c r="C74" s="31">
        <f>SUM(C70:C73)</f>
        <v>648.38220000000001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600.98111111111109</v>
      </c>
    </row>
    <row r="81" spans="1:4" x14ac:dyDescent="0.2">
      <c r="A81" s="14" t="s">
        <v>22</v>
      </c>
      <c r="B81" s="23" t="s">
        <v>23</v>
      </c>
      <c r="C81" s="24">
        <f>D64</f>
        <v>1373.4994022222224</v>
      </c>
    </row>
    <row r="82" spans="1:4" x14ac:dyDescent="0.2">
      <c r="A82" s="14" t="s">
        <v>32</v>
      </c>
      <c r="B82" s="23" t="s">
        <v>33</v>
      </c>
      <c r="C82" s="24">
        <f>C74</f>
        <v>648.38220000000001</v>
      </c>
    </row>
    <row r="83" spans="1:4" x14ac:dyDescent="0.2">
      <c r="A83" s="133" t="s">
        <v>0</v>
      </c>
      <c r="B83" s="133"/>
      <c r="C83" s="25">
        <f>SUM(C80:C82)</f>
        <v>2622.8627133333334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6" t="s">
        <v>36</v>
      </c>
      <c r="B86" s="157"/>
      <c r="C86" s="158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386.28854999999999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30.903084</v>
      </c>
    </row>
    <row r="91" spans="1:4" x14ac:dyDescent="0.2">
      <c r="A91" s="14" t="s">
        <v>10</v>
      </c>
      <c r="B91" s="32" t="s">
        <v>39</v>
      </c>
      <c r="C91" s="33">
        <f>(D63*40%)</f>
        <v>118.13571555555555</v>
      </c>
    </row>
    <row r="92" spans="1:4" x14ac:dyDescent="0.2">
      <c r="A92" s="145" t="s">
        <v>61</v>
      </c>
      <c r="B92" s="145"/>
      <c r="C92" s="31">
        <f>(C89+C91)*33.55%</f>
        <v>169.23434109388884</v>
      </c>
    </row>
    <row r="93" spans="1:4" ht="25.5" x14ac:dyDescent="0.2">
      <c r="A93" s="14" t="s">
        <v>11</v>
      </c>
      <c r="B93" s="34" t="s">
        <v>85</v>
      </c>
      <c r="C93" s="33">
        <f>C38*0.194%</f>
        <v>5.9960743999999995</v>
      </c>
    </row>
    <row r="94" spans="1:4" x14ac:dyDescent="0.2">
      <c r="A94" s="14" t="s">
        <v>12</v>
      </c>
      <c r="B94" s="32" t="s">
        <v>40</v>
      </c>
      <c r="C94" s="30">
        <f>(C93*C64)</f>
        <v>2.2065553792000001</v>
      </c>
    </row>
    <row r="95" spans="1:4" x14ac:dyDescent="0.2">
      <c r="A95" s="14" t="s">
        <v>13</v>
      </c>
      <c r="B95" s="32" t="s">
        <v>41</v>
      </c>
      <c r="C95" s="30">
        <f>C91</f>
        <v>118.13571555555555</v>
      </c>
    </row>
    <row r="96" spans="1:4" x14ac:dyDescent="0.2">
      <c r="A96" s="145" t="s">
        <v>62</v>
      </c>
      <c r="B96" s="145"/>
      <c r="C96" s="31">
        <f>(C93+C95)*33.55%</f>
        <v>41.646215530088881</v>
      </c>
    </row>
    <row r="97" spans="1:6" x14ac:dyDescent="0.2">
      <c r="A97" s="133" t="s">
        <v>63</v>
      </c>
      <c r="B97" s="133"/>
      <c r="C97" s="35">
        <f>C49*0.75%</f>
        <v>4.5073583333333334</v>
      </c>
      <c r="D97" s="18"/>
    </row>
    <row r="98" spans="1:6" x14ac:dyDescent="0.2">
      <c r="A98" s="137" t="s">
        <v>64</v>
      </c>
      <c r="B98" s="137"/>
      <c r="C98" s="36">
        <f>(C92+C96)-C97</f>
        <v>206.37319829064438</v>
      </c>
    </row>
    <row r="100" spans="1:6" ht="13.5" thickBot="1" x14ac:dyDescent="0.25"/>
    <row r="101" spans="1:6" ht="16.5" thickBot="1" x14ac:dyDescent="0.25">
      <c r="A101" s="156" t="s">
        <v>42</v>
      </c>
      <c r="B101" s="157"/>
      <c r="C101" s="158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114.29056599999998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484.67828750119901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598.96885350119896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598.96885350119896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598.96885350119896</v>
      </c>
    </row>
    <row r="129" spans="1:6" ht="13.5" thickBot="1" x14ac:dyDescent="0.25"/>
    <row r="130" spans="1:6" ht="16.5" thickBot="1" x14ac:dyDescent="0.25">
      <c r="A130" s="156" t="s">
        <v>51</v>
      </c>
      <c r="B130" s="157"/>
      <c r="C130" s="158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456.62566666666669</v>
      </c>
    </row>
    <row r="140" spans="1:6" ht="15.75" x14ac:dyDescent="0.2">
      <c r="A140" s="159" t="s">
        <v>110</v>
      </c>
      <c r="B140" s="159"/>
      <c r="C140" s="159"/>
      <c r="D140" s="159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0" t="s">
        <v>30</v>
      </c>
      <c r="B143" s="160"/>
      <c r="C143" s="66">
        <v>0.24690000000000001</v>
      </c>
      <c r="D143" s="67">
        <f>C143*C154</f>
        <v>1722.2732776094063</v>
      </c>
    </row>
    <row r="145" spans="1:3" ht="13.5" thickBot="1" x14ac:dyDescent="0.25"/>
    <row r="146" spans="1:3" ht="16.5" thickBot="1" x14ac:dyDescent="0.25">
      <c r="A146" s="153" t="s">
        <v>53</v>
      </c>
      <c r="B146" s="154"/>
      <c r="C146" s="155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3090.7599999999998</v>
      </c>
    </row>
    <row r="150" spans="1:3" x14ac:dyDescent="0.2">
      <c r="A150" s="58" t="s">
        <v>9</v>
      </c>
      <c r="B150" s="23" t="s">
        <v>16</v>
      </c>
      <c r="C150" s="26">
        <f>C83</f>
        <v>2622.8627133333334</v>
      </c>
    </row>
    <row r="151" spans="1:3" x14ac:dyDescent="0.2">
      <c r="A151" s="58" t="s">
        <v>10</v>
      </c>
      <c r="B151" s="23" t="s">
        <v>36</v>
      </c>
      <c r="C151" s="26">
        <f>C98</f>
        <v>206.37319829064438</v>
      </c>
    </row>
    <row r="152" spans="1:3" x14ac:dyDescent="0.2">
      <c r="A152" s="58" t="s">
        <v>11</v>
      </c>
      <c r="B152" s="27" t="s">
        <v>42</v>
      </c>
      <c r="C152" s="26">
        <f>C127</f>
        <v>598.96885350119896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3" t="s">
        <v>55</v>
      </c>
      <c r="B154" s="133"/>
      <c r="C154" s="28">
        <f>SUM(C149:C153)</f>
        <v>6975.5904317918439</v>
      </c>
    </row>
    <row r="155" spans="1:3" ht="15.75" x14ac:dyDescent="0.2">
      <c r="A155" s="58" t="s">
        <v>13</v>
      </c>
      <c r="B155" s="65" t="s">
        <v>112</v>
      </c>
      <c r="C155" s="68">
        <f>D143</f>
        <v>1722.2732776094063</v>
      </c>
    </row>
    <row r="156" spans="1:3" x14ac:dyDescent="0.2">
      <c r="A156" s="133" t="s">
        <v>56</v>
      </c>
      <c r="B156" s="134"/>
      <c r="C156" s="29">
        <f>C154+C155</f>
        <v>8697.8637094012502</v>
      </c>
    </row>
  </sheetData>
  <mergeCells count="39"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200CE-7DD6-47C4-98B6-E189EA0AFA16}">
  <sheetPr>
    <pageSetUpPr fitToPage="1"/>
  </sheetPr>
  <dimension ref="A1:F156"/>
  <sheetViews>
    <sheetView showGridLines="0" topLeftCell="A108" zoomScaleNormal="100" workbookViewId="0">
      <selection activeCell="E77" sqref="E77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6" t="s">
        <v>67</v>
      </c>
      <c r="B1" s="146"/>
      <c r="C1" s="146"/>
    </row>
    <row r="2" spans="1:3" x14ac:dyDescent="0.2">
      <c r="A2" s="147" t="s">
        <v>87</v>
      </c>
      <c r="B2" s="147"/>
      <c r="C2" s="147"/>
    </row>
    <row r="3" spans="1:3" x14ac:dyDescent="0.2">
      <c r="A3" s="42"/>
      <c r="B3" s="42"/>
      <c r="C3" s="42"/>
    </row>
    <row r="4" spans="1:3" ht="12.95" customHeight="1" x14ac:dyDescent="0.2">
      <c r="A4" s="148" t="s">
        <v>88</v>
      </c>
      <c r="B4" s="148"/>
      <c r="C4" s="148"/>
    </row>
    <row r="5" spans="1:3" x14ac:dyDescent="0.2">
      <c r="A5" s="149" t="s">
        <v>158</v>
      </c>
      <c r="B5" s="149"/>
      <c r="C5" s="149"/>
    </row>
    <row r="6" spans="1:3" x14ac:dyDescent="0.2">
      <c r="A6" s="150" t="s">
        <v>89</v>
      </c>
      <c r="B6" s="150"/>
      <c r="C6" s="150"/>
    </row>
    <row r="10" spans="1:3" x14ac:dyDescent="0.2">
      <c r="A10" s="151" t="s">
        <v>68</v>
      </c>
      <c r="B10" s="151"/>
      <c r="C10" s="151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175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1" t="s">
        <v>83</v>
      </c>
      <c r="B17" s="151"/>
      <c r="C17" s="151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92</v>
      </c>
    </row>
    <row r="23" spans="1:3" ht="15" customHeight="1" x14ac:dyDescent="0.2"/>
    <row r="24" spans="1:3" ht="15" customHeight="1" x14ac:dyDescent="0.2">
      <c r="A24" s="151" t="s">
        <v>78</v>
      </c>
      <c r="B24" s="151"/>
      <c r="C24" s="151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95</v>
      </c>
      <c r="C27" s="94">
        <v>3031.58</v>
      </c>
    </row>
    <row r="28" spans="1:3" ht="15" customHeight="1" x14ac:dyDescent="0.2">
      <c r="A28" s="14">
        <v>4</v>
      </c>
      <c r="B28" s="9" t="s">
        <v>81</v>
      </c>
      <c r="C28" s="8" t="str">
        <f>C21</f>
        <v>OFICIAL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6" t="s">
        <v>5</v>
      </c>
      <c r="B32" s="157"/>
      <c r="C32" s="158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3031.58</v>
      </c>
    </row>
    <row r="36" spans="1:3" ht="15" x14ac:dyDescent="0.2">
      <c r="A36" s="14" t="s">
        <v>9</v>
      </c>
      <c r="B36" s="48" t="s">
        <v>103</v>
      </c>
      <c r="C36" s="30">
        <v>59.18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3" t="s">
        <v>0</v>
      </c>
      <c r="B38" s="133"/>
      <c r="C38" s="31">
        <f>SUM(C35:C37)</f>
        <v>3090.7599999999998</v>
      </c>
    </row>
    <row r="41" spans="1:3" x14ac:dyDescent="0.2">
      <c r="A41" s="152" t="s">
        <v>16</v>
      </c>
      <c r="B41" s="152"/>
      <c r="C41" s="152"/>
    </row>
    <row r="42" spans="1:3" x14ac:dyDescent="0.2">
      <c r="A42" s="15"/>
    </row>
    <row r="43" spans="1:3" x14ac:dyDescent="0.2">
      <c r="A43" s="141" t="s">
        <v>17</v>
      </c>
      <c r="B43" s="141"/>
      <c r="C43" s="141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257.56333333333333</v>
      </c>
    </row>
    <row r="47" spans="1:3" x14ac:dyDescent="0.2">
      <c r="A47" s="14" t="s">
        <v>9</v>
      </c>
      <c r="B47" s="49" t="s">
        <v>57</v>
      </c>
      <c r="C47" s="30">
        <f>C38/12</f>
        <v>257.56333333333333</v>
      </c>
    </row>
    <row r="48" spans="1:3" x14ac:dyDescent="0.2">
      <c r="A48" s="14" t="s">
        <v>10</v>
      </c>
      <c r="B48" s="23" t="s">
        <v>58</v>
      </c>
      <c r="C48" s="30">
        <f>(C38/12)/3</f>
        <v>85.854444444444439</v>
      </c>
    </row>
    <row r="49" spans="1:4" x14ac:dyDescent="0.2">
      <c r="A49" s="133" t="s">
        <v>0</v>
      </c>
      <c r="B49" s="133"/>
      <c r="C49" s="31">
        <f>SUM(C46:C48)</f>
        <v>600.98111111111109</v>
      </c>
    </row>
    <row r="52" spans="1:4" ht="32.25" customHeight="1" x14ac:dyDescent="0.2">
      <c r="A52" s="143" t="s">
        <v>21</v>
      </c>
      <c r="B52" s="143"/>
      <c r="C52" s="143"/>
      <c r="D52" s="143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37">
        <v>0.2</v>
      </c>
      <c r="D55" s="30">
        <f>(C38+C49)*C55</f>
        <v>738.34822222222226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92.293527777777783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110.75223333333332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55.376116666666661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36.917411111111107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37.089120000000001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7.3834822222222218</v>
      </c>
    </row>
    <row r="62" spans="1:4" x14ac:dyDescent="0.2">
      <c r="A62" s="144" t="s">
        <v>59</v>
      </c>
      <c r="B62" s="144"/>
      <c r="C62" s="39">
        <f>SUM(C55:C61)</f>
        <v>0.28800000000000003</v>
      </c>
      <c r="D62" s="40">
        <f>SUM(D55:D61)</f>
        <v>1078.1601133333336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295.33928888888886</v>
      </c>
    </row>
    <row r="64" spans="1:4" x14ac:dyDescent="0.2">
      <c r="A64" s="133" t="s">
        <v>30</v>
      </c>
      <c r="B64" s="133"/>
      <c r="C64" s="41">
        <f>SUM(C62:C63)</f>
        <v>0.36800000000000005</v>
      </c>
      <c r="D64" s="31">
        <f>SUM(D62:D63)</f>
        <v>1373.4994022222224</v>
      </c>
    </row>
    <row r="67" spans="1:5" x14ac:dyDescent="0.2">
      <c r="A67" s="141" t="s">
        <v>31</v>
      </c>
      <c r="B67" s="141"/>
      <c r="C67" s="141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176</v>
      </c>
      <c r="C70" s="43">
        <v>0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3" t="s">
        <v>0</v>
      </c>
      <c r="B74" s="133"/>
      <c r="C74" s="31">
        <f>SUM(C70:C73)</f>
        <v>566.27700000000004</v>
      </c>
    </row>
    <row r="77" spans="1:5" x14ac:dyDescent="0.2">
      <c r="A77" s="141" t="s">
        <v>34</v>
      </c>
      <c r="B77" s="141"/>
      <c r="C77" s="141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600.98111111111109</v>
      </c>
    </row>
    <row r="81" spans="1:4" x14ac:dyDescent="0.2">
      <c r="A81" s="14" t="s">
        <v>22</v>
      </c>
      <c r="B81" s="23" t="s">
        <v>23</v>
      </c>
      <c r="C81" s="24">
        <f>D64</f>
        <v>1373.4994022222224</v>
      </c>
    </row>
    <row r="82" spans="1:4" x14ac:dyDescent="0.2">
      <c r="A82" s="14" t="s">
        <v>32</v>
      </c>
      <c r="B82" s="23" t="s">
        <v>33</v>
      </c>
      <c r="C82" s="24">
        <f>C74</f>
        <v>566.27700000000004</v>
      </c>
    </row>
    <row r="83" spans="1:4" x14ac:dyDescent="0.2">
      <c r="A83" s="133" t="s">
        <v>0</v>
      </c>
      <c r="B83" s="133"/>
      <c r="C83" s="25">
        <f>SUM(C80:C82)</f>
        <v>2540.7575133333335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6" t="s">
        <v>36</v>
      </c>
      <c r="B86" s="157"/>
      <c r="C86" s="158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379.44644999999997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30.355715999999997</v>
      </c>
    </row>
    <row r="91" spans="1:4" x14ac:dyDescent="0.2">
      <c r="A91" s="14" t="s">
        <v>10</v>
      </c>
      <c r="B91" s="32" t="s">
        <v>39</v>
      </c>
      <c r="C91" s="33">
        <f>(D63*40%)</f>
        <v>118.13571555555555</v>
      </c>
    </row>
    <row r="92" spans="1:4" x14ac:dyDescent="0.2">
      <c r="A92" s="145" t="s">
        <v>61</v>
      </c>
      <c r="B92" s="145"/>
      <c r="C92" s="31">
        <f>(C89+C91)*33.55%</f>
        <v>166.93881654388886</v>
      </c>
    </row>
    <row r="93" spans="1:4" ht="25.5" x14ac:dyDescent="0.2">
      <c r="A93" s="14" t="s">
        <v>11</v>
      </c>
      <c r="B93" s="34" t="s">
        <v>85</v>
      </c>
      <c r="C93" s="33">
        <f>C38*0.194%</f>
        <v>5.9960743999999995</v>
      </c>
    </row>
    <row r="94" spans="1:4" x14ac:dyDescent="0.2">
      <c r="A94" s="14" t="s">
        <v>12</v>
      </c>
      <c r="B94" s="32" t="s">
        <v>40</v>
      </c>
      <c r="C94" s="30">
        <f>(C93*C64)</f>
        <v>2.2065553792000001</v>
      </c>
    </row>
    <row r="95" spans="1:4" x14ac:dyDescent="0.2">
      <c r="A95" s="14" t="s">
        <v>13</v>
      </c>
      <c r="B95" s="32" t="s">
        <v>41</v>
      </c>
      <c r="C95" s="30">
        <f>C91</f>
        <v>118.13571555555555</v>
      </c>
    </row>
    <row r="96" spans="1:4" x14ac:dyDescent="0.2">
      <c r="A96" s="145" t="s">
        <v>62</v>
      </c>
      <c r="B96" s="145"/>
      <c r="C96" s="31">
        <f>(C93+C95)*33.55%</f>
        <v>41.646215530088881</v>
      </c>
    </row>
    <row r="97" spans="1:6" x14ac:dyDescent="0.2">
      <c r="A97" s="133" t="s">
        <v>63</v>
      </c>
      <c r="B97" s="133"/>
      <c r="C97" s="35">
        <f>C49*0.75%</f>
        <v>4.5073583333333334</v>
      </c>
      <c r="D97" s="18"/>
    </row>
    <row r="98" spans="1:6" x14ac:dyDescent="0.2">
      <c r="A98" s="137" t="s">
        <v>64</v>
      </c>
      <c r="B98" s="137"/>
      <c r="C98" s="36">
        <f>(C92+C96)-C97</f>
        <v>204.0776737406444</v>
      </c>
    </row>
    <row r="100" spans="1:6" ht="13.5" thickBot="1" x14ac:dyDescent="0.25"/>
    <row r="101" spans="1:6" ht="16.5" thickBot="1" x14ac:dyDescent="0.25">
      <c r="A101" s="156" t="s">
        <v>42</v>
      </c>
      <c r="B101" s="157"/>
      <c r="C101" s="158"/>
    </row>
    <row r="103" spans="1:6" x14ac:dyDescent="0.2">
      <c r="A103" s="141" t="s">
        <v>43</v>
      </c>
      <c r="B103" s="141"/>
      <c r="C103" s="141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114.29056599999998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477.76828295906193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3" t="s">
        <v>30</v>
      </c>
      <c r="B112" s="134"/>
      <c r="C112" s="25">
        <f>SUM(C106:C111)</f>
        <v>592.05884895906195</v>
      </c>
    </row>
    <row r="115" spans="1:5" x14ac:dyDescent="0.2">
      <c r="A115" s="141" t="s">
        <v>46</v>
      </c>
      <c r="B115" s="141"/>
      <c r="C115" s="141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3" t="s">
        <v>0</v>
      </c>
      <c r="B119" s="133"/>
      <c r="C119" s="31">
        <f>C118</f>
        <v>0</v>
      </c>
    </row>
    <row r="122" spans="1:5" x14ac:dyDescent="0.2">
      <c r="A122" s="141" t="s">
        <v>49</v>
      </c>
      <c r="B122" s="141"/>
      <c r="C122" s="141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592.05884895906195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3" t="s">
        <v>0</v>
      </c>
      <c r="B127" s="133"/>
      <c r="C127" s="25">
        <f>SUM(C125:C126)</f>
        <v>592.05884895906195</v>
      </c>
    </row>
    <row r="129" spans="1:6" ht="13.5" thickBot="1" x14ac:dyDescent="0.25"/>
    <row r="130" spans="1:6" ht="16.5" thickBot="1" x14ac:dyDescent="0.25">
      <c r="A130" s="156" t="s">
        <v>51</v>
      </c>
      <c r="B130" s="157"/>
      <c r="C130" s="158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3" t="s">
        <v>30</v>
      </c>
      <c r="B137" s="133"/>
      <c r="C137" s="31">
        <f>(C133+C134+C135+C136)</f>
        <v>456.62566666666669</v>
      </c>
    </row>
    <row r="140" spans="1:6" ht="15.75" x14ac:dyDescent="0.2">
      <c r="A140" s="159" t="s">
        <v>110</v>
      </c>
      <c r="B140" s="159"/>
      <c r="C140" s="159"/>
      <c r="D140" s="159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0" t="s">
        <v>30</v>
      </c>
      <c r="B143" s="160"/>
      <c r="C143" s="66">
        <v>0.24690000000000001</v>
      </c>
      <c r="D143" s="67">
        <f>C143*C154</f>
        <v>1699.7286585965574</v>
      </c>
    </row>
    <row r="145" spans="1:3" ht="13.5" thickBot="1" x14ac:dyDescent="0.25"/>
    <row r="146" spans="1:3" ht="16.5" thickBot="1" x14ac:dyDescent="0.25">
      <c r="A146" s="153" t="s">
        <v>53</v>
      </c>
      <c r="B146" s="154"/>
      <c r="C146" s="155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3090.7599999999998</v>
      </c>
    </row>
    <row r="150" spans="1:3" x14ac:dyDescent="0.2">
      <c r="A150" s="58" t="s">
        <v>9</v>
      </c>
      <c r="B150" s="23" t="s">
        <v>16</v>
      </c>
      <c r="C150" s="26">
        <f>C83</f>
        <v>2540.7575133333335</v>
      </c>
    </row>
    <row r="151" spans="1:3" x14ac:dyDescent="0.2">
      <c r="A151" s="58" t="s">
        <v>10</v>
      </c>
      <c r="B151" s="23" t="s">
        <v>36</v>
      </c>
      <c r="C151" s="26">
        <f>C98</f>
        <v>204.0776737406444</v>
      </c>
    </row>
    <row r="152" spans="1:3" x14ac:dyDescent="0.2">
      <c r="A152" s="58" t="s">
        <v>11</v>
      </c>
      <c r="B152" s="27" t="s">
        <v>42</v>
      </c>
      <c r="C152" s="26">
        <f>C127</f>
        <v>592.05884895906195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3" t="s">
        <v>55</v>
      </c>
      <c r="B154" s="133"/>
      <c r="C154" s="28">
        <f>SUM(C149:C153)</f>
        <v>6884.2797026997059</v>
      </c>
    </row>
    <row r="155" spans="1:3" ht="15.75" x14ac:dyDescent="0.2">
      <c r="A155" s="58" t="s">
        <v>13</v>
      </c>
      <c r="B155" s="65" t="s">
        <v>112</v>
      </c>
      <c r="C155" s="68">
        <f>D143</f>
        <v>1699.7286585965574</v>
      </c>
    </row>
    <row r="156" spans="1:3" x14ac:dyDescent="0.2">
      <c r="A156" s="133" t="s">
        <v>56</v>
      </c>
      <c r="B156" s="134"/>
      <c r="C156" s="29">
        <f>C154+C155</f>
        <v>8584.0083612962626</v>
      </c>
    </row>
  </sheetData>
  <mergeCells count="39"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ENGENHEIRO MECÂNICO CBA</vt:lpstr>
      <vt:lpstr>ENGENHEIRO SANITARISTA CAE</vt:lpstr>
      <vt:lpstr>ENGENHEIRO CIVIL CBA</vt:lpstr>
      <vt:lpstr>ENGENHEIRO ELETRICISTA CBA</vt:lpstr>
      <vt:lpstr>AUXILIAR MANUTENÇÃO CBA</vt:lpstr>
      <vt:lpstr>OFICIAL ROO</vt:lpstr>
      <vt:lpstr>OFICIAL SIC</vt:lpstr>
      <vt:lpstr>OFICIAL BRG</vt:lpstr>
      <vt:lpstr>OFICIAL CAE</vt:lpstr>
      <vt:lpstr>Operador de ETE-CAE</vt:lpstr>
      <vt:lpstr>MECÂNICO EM REFRIGERAÇÃO CBA</vt:lpstr>
      <vt:lpstr>TÉCNICO ELETROTÉCNICO CBA</vt:lpstr>
      <vt:lpstr>ELETRICISTA CBA</vt:lpstr>
      <vt:lpstr>OFICIAL CBA</vt:lpstr>
      <vt:lpstr>UNIFORMES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Leonardo Moraes Pereira</cp:lastModifiedBy>
  <cp:lastPrinted>2022-08-17T18:57:22Z</cp:lastPrinted>
  <dcterms:created xsi:type="dcterms:W3CDTF">2018-01-23T19:35:16Z</dcterms:created>
  <dcterms:modified xsi:type="dcterms:W3CDTF">2023-08-14T15:07:54Z</dcterms:modified>
</cp:coreProperties>
</file>